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ưu điện\Dropbox moi\Dropbox\Năm 2024\Phòng Tài nguyên\"/>
    </mc:Choice>
  </mc:AlternateContent>
  <xr:revisionPtr revIDLastSave="0" documentId="8_{1200E645-C4C2-4EEB-8ED1-68F141F52DA0}" xr6:coauthVersionLast="47" xr6:coauthVersionMax="47" xr10:uidLastSave="{00000000-0000-0000-0000-000000000000}"/>
  <bookViews>
    <workbookView xWindow="-120" yWindow="-120" windowWidth="20730" windowHeight="11160" xr2:uid="{4ED6B61A-15DC-4241-8D94-791F84B4FD46}"/>
  </bookViews>
  <sheets>
    <sheet name="DS TỔNG" sheetId="2" r:id="rId1"/>
    <sheet name="Sheet1" sheetId="1" r:id="rId2"/>
  </sheets>
  <definedNames>
    <definedName name="_xlnm._FilterDatabase" localSheetId="0" hidden="1">'DS TỔNG'!$A$7:$AT$95</definedName>
    <definedName name="_xlnm.Print_Area" localSheetId="0">'DS TỔNG'!$A$1:$AK$94</definedName>
    <definedName name="_xlnm.Print_Titles" localSheetId="0">'DS TỔNG'!$5:$6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95" i="2" l="1"/>
  <c r="AG94" i="2"/>
  <c r="W94" i="2"/>
  <c r="S94" i="2"/>
  <c r="R94" i="2"/>
  <c r="P94" i="2"/>
  <c r="L94" i="2"/>
  <c r="K94" i="2"/>
  <c r="J94" i="2"/>
  <c r="AH93" i="2"/>
  <c r="Q93" i="2"/>
  <c r="AI93" i="2" s="1"/>
  <c r="AH92" i="2"/>
  <c r="Q92" i="2"/>
  <c r="AI92" i="2" s="1"/>
  <c r="AH91" i="2"/>
  <c r="Q91" i="2"/>
  <c r="AH90" i="2"/>
  <c r="Q90" i="2"/>
  <c r="AI90" i="2" s="1"/>
  <c r="AH89" i="2"/>
  <c r="Q89" i="2"/>
  <c r="AD89" i="2" s="1"/>
  <c r="AH88" i="2"/>
  <c r="Q88" i="2"/>
  <c r="AI88" i="2" s="1"/>
  <c r="AH87" i="2"/>
  <c r="Q87" i="2"/>
  <c r="AH86" i="2"/>
  <c r="Q86" i="2"/>
  <c r="AH85" i="2"/>
  <c r="Q85" i="2"/>
  <c r="AD85" i="2" s="1"/>
  <c r="AH84" i="2"/>
  <c r="Q84" i="2"/>
  <c r="AF84" i="2" s="1"/>
  <c r="AH83" i="2"/>
  <c r="Q83" i="2"/>
  <c r="T83" i="2" s="1"/>
  <c r="AH82" i="2"/>
  <c r="Q82" i="2"/>
  <c r="AB82" i="2" s="1"/>
  <c r="AH81" i="2"/>
  <c r="Q81" i="2"/>
  <c r="T81" i="2" s="1"/>
  <c r="AH80" i="2"/>
  <c r="Q80" i="2"/>
  <c r="AB80" i="2" s="1"/>
  <c r="AH79" i="2"/>
  <c r="Q79" i="2"/>
  <c r="AI79" i="2" s="1"/>
  <c r="AH78" i="2"/>
  <c r="Q78" i="2"/>
  <c r="AF78" i="2" s="1"/>
  <c r="AH77" i="2"/>
  <c r="Q77" i="2"/>
  <c r="AH76" i="2"/>
  <c r="Q76" i="2"/>
  <c r="AH75" i="2"/>
  <c r="Q75" i="2"/>
  <c r="AF75" i="2" s="1"/>
  <c r="AH74" i="2"/>
  <c r="Q74" i="2"/>
  <c r="T74" i="2" s="1"/>
  <c r="AH73" i="2"/>
  <c r="Q73" i="2"/>
  <c r="AH72" i="2"/>
  <c r="Q72" i="2"/>
  <c r="AE72" i="2" s="1"/>
  <c r="AH71" i="2"/>
  <c r="Q71" i="2"/>
  <c r="T71" i="2" s="1"/>
  <c r="Q70" i="2"/>
  <c r="AE70" i="2" s="1"/>
  <c r="AH69" i="2"/>
  <c r="Q69" i="2"/>
  <c r="AH68" i="2"/>
  <c r="Q68" i="2"/>
  <c r="AE68" i="2" s="1"/>
  <c r="AH67" i="2"/>
  <c r="Q67" i="2"/>
  <c r="AI67" i="2" s="1"/>
  <c r="AH66" i="2"/>
  <c r="Q66" i="2"/>
  <c r="AI66" i="2" s="1"/>
  <c r="AH65" i="2"/>
  <c r="Q65" i="2"/>
  <c r="AE65" i="2" s="1"/>
  <c r="AH64" i="2"/>
  <c r="Q64" i="2"/>
  <c r="AH63" i="2"/>
  <c r="Q63" i="2"/>
  <c r="AI63" i="2" s="1"/>
  <c r="AH62" i="2"/>
  <c r="Q62" i="2"/>
  <c r="AF62" i="2" s="1"/>
  <c r="AH61" i="2"/>
  <c r="Q61" i="2"/>
  <c r="AH60" i="2"/>
  <c r="Q60" i="2"/>
  <c r="T60" i="2" s="1"/>
  <c r="AH59" i="2"/>
  <c r="Q59" i="2"/>
  <c r="AF59" i="2" s="1"/>
  <c r="AH58" i="2"/>
  <c r="Q58" i="2"/>
  <c r="AE58" i="2" s="1"/>
  <c r="AH57" i="2"/>
  <c r="Q57" i="2"/>
  <c r="T57" i="2" s="1"/>
  <c r="AH56" i="2"/>
  <c r="Q56" i="2"/>
  <c r="AF56" i="2" s="1"/>
  <c r="AH55" i="2"/>
  <c r="Q55" i="2"/>
  <c r="AH54" i="2"/>
  <c r="Q54" i="2"/>
  <c r="AH53" i="2"/>
  <c r="Q53" i="2"/>
  <c r="AH52" i="2"/>
  <c r="Q52" i="2"/>
  <c r="AB52" i="2" s="1"/>
  <c r="AH51" i="2"/>
  <c r="Q51" i="2"/>
  <c r="AE51" i="2" s="1"/>
  <c r="AH50" i="2"/>
  <c r="Q50" i="2"/>
  <c r="AH49" i="2"/>
  <c r="Q49" i="2"/>
  <c r="AI49" i="2" s="1"/>
  <c r="AH48" i="2"/>
  <c r="Q48" i="2"/>
  <c r="AB48" i="2" s="1"/>
  <c r="AH47" i="2"/>
  <c r="Q47" i="2"/>
  <c r="AF47" i="2" s="1"/>
  <c r="AH46" i="2"/>
  <c r="Q46" i="2"/>
  <c r="AB46" i="2" s="1"/>
  <c r="AH45" i="2"/>
  <c r="Q45" i="2"/>
  <c r="AB45" i="2" s="1"/>
  <c r="AH44" i="2"/>
  <c r="Q44" i="2"/>
  <c r="AF44" i="2" s="1"/>
  <c r="AH43" i="2"/>
  <c r="Q43" i="2"/>
  <c r="AB43" i="2" s="1"/>
  <c r="AH42" i="2"/>
  <c r="Q42" i="2"/>
  <c r="AD42" i="2" s="1"/>
  <c r="AH41" i="2"/>
  <c r="Q41" i="2"/>
  <c r="AB41" i="2" s="1"/>
  <c r="AH40" i="2"/>
  <c r="Q40" i="2"/>
  <c r="AE40" i="2" s="1"/>
  <c r="AH39" i="2"/>
  <c r="Q39" i="2"/>
  <c r="AF39" i="2" s="1"/>
  <c r="AH38" i="2"/>
  <c r="Q38" i="2"/>
  <c r="AB38" i="2" s="1"/>
  <c r="AH37" i="2"/>
  <c r="Q37" i="2"/>
  <c r="AH36" i="2"/>
  <c r="Q36" i="2"/>
  <c r="AF36" i="2" s="1"/>
  <c r="AH35" i="2"/>
  <c r="Q35" i="2"/>
  <c r="AF35" i="2" s="1"/>
  <c r="AH34" i="2"/>
  <c r="Q34" i="2"/>
  <c r="AE34" i="2" s="1"/>
  <c r="AH33" i="2"/>
  <c r="Q33" i="2"/>
  <c r="AF33" i="2" s="1"/>
  <c r="AH32" i="2"/>
  <c r="Q32" i="2"/>
  <c r="AD32" i="2" s="1"/>
  <c r="AH31" i="2"/>
  <c r="Q31" i="2"/>
  <c r="AI31" i="2" s="1"/>
  <c r="AH30" i="2"/>
  <c r="Q30" i="2"/>
  <c r="AH29" i="2"/>
  <c r="Q29" i="2"/>
  <c r="AI29" i="2" s="1"/>
  <c r="AH28" i="2"/>
  <c r="Q28" i="2"/>
  <c r="T28" i="2" s="1"/>
  <c r="AI27" i="2"/>
  <c r="AH27" i="2"/>
  <c r="AF27" i="2"/>
  <c r="AE27" i="2"/>
  <c r="AD27" i="2"/>
  <c r="AB27" i="2"/>
  <c r="T27" i="2"/>
  <c r="AH26" i="2"/>
  <c r="Q26" i="2"/>
  <c r="T26" i="2" s="1"/>
  <c r="AH25" i="2"/>
  <c r="Q25" i="2"/>
  <c r="AE25" i="2" s="1"/>
  <c r="AH24" i="2"/>
  <c r="Q24" i="2"/>
  <c r="AI24" i="2" s="1"/>
  <c r="AH23" i="2"/>
  <c r="Q23" i="2"/>
  <c r="AB23" i="2" s="1"/>
  <c r="AI22" i="2"/>
  <c r="AH22" i="2"/>
  <c r="AF22" i="2"/>
  <c r="AE22" i="2"/>
  <c r="AD22" i="2"/>
  <c r="AB22" i="2"/>
  <c r="T22" i="2"/>
  <c r="O22" i="2"/>
  <c r="AH21" i="2"/>
  <c r="Q21" i="2"/>
  <c r="AB21" i="2" s="1"/>
  <c r="AH20" i="2"/>
  <c r="Q20" i="2"/>
  <c r="T20" i="2" s="1"/>
  <c r="AH19" i="2"/>
  <c r="Q19" i="2"/>
  <c r="AD19" i="2" s="1"/>
  <c r="AH18" i="2"/>
  <c r="Q18" i="2"/>
  <c r="AB18" i="2" s="1"/>
  <c r="AH17" i="2"/>
  <c r="Q17" i="2"/>
  <c r="T17" i="2" s="1"/>
  <c r="AH16" i="2"/>
  <c r="Q16" i="2"/>
  <c r="AE16" i="2" s="1"/>
  <c r="AH15" i="2"/>
  <c r="Q15" i="2"/>
  <c r="AD15" i="2" s="1"/>
  <c r="AH14" i="2"/>
  <c r="Q14" i="2"/>
  <c r="AD14" i="2" s="1"/>
  <c r="AH13" i="2"/>
  <c r="Q13" i="2"/>
  <c r="AE13" i="2" s="1"/>
  <c r="AH12" i="2"/>
  <c r="Q12" i="2"/>
  <c r="T12" i="2" s="1"/>
  <c r="AH11" i="2"/>
  <c r="Q11" i="2"/>
  <c r="AE11" i="2" s="1"/>
  <c r="AH10" i="2"/>
  <c r="Q10" i="2"/>
  <c r="AE10" i="2" s="1"/>
  <c r="AH9" i="2"/>
  <c r="Q9" i="2"/>
  <c r="AD9" i="2" s="1"/>
  <c r="AI8" i="2"/>
  <c r="AH8" i="2"/>
  <c r="AF8" i="2"/>
  <c r="AE8" i="2"/>
  <c r="AD8" i="2"/>
  <c r="AB8" i="2"/>
  <c r="T8" i="2"/>
  <c r="AM6" i="2"/>
  <c r="AN6" i="2" s="1"/>
  <c r="AO6" i="2" s="1"/>
  <c r="AP6" i="2" s="1"/>
  <c r="AD60" i="2" l="1"/>
  <c r="AF70" i="2"/>
  <c r="AD29" i="2"/>
  <c r="AB28" i="2"/>
  <c r="AB17" i="2"/>
  <c r="AE19" i="2"/>
  <c r="AF19" i="2"/>
  <c r="AI46" i="2"/>
  <c r="AI19" i="2"/>
  <c r="AF74" i="2"/>
  <c r="T93" i="2"/>
  <c r="AI65" i="2"/>
  <c r="AB93" i="2"/>
  <c r="AE36" i="2"/>
  <c r="T19" i="2"/>
  <c r="AE84" i="2"/>
  <c r="AB19" i="2"/>
  <c r="AC71" i="2"/>
  <c r="AE74" i="2"/>
  <c r="AI10" i="2"/>
  <c r="AB11" i="2"/>
  <c r="T44" i="2"/>
  <c r="AD93" i="2"/>
  <c r="AE44" i="2"/>
  <c r="AI84" i="2"/>
  <c r="T89" i="2"/>
  <c r="AE93" i="2"/>
  <c r="AF26" i="2"/>
  <c r="AF93" i="2"/>
  <c r="M94" i="2"/>
  <c r="AF16" i="2"/>
  <c r="T42" i="2"/>
  <c r="AD70" i="2"/>
  <c r="AD71" i="2"/>
  <c r="AI78" i="2"/>
  <c r="AI16" i="2"/>
  <c r="AI70" i="2"/>
  <c r="AI82" i="2"/>
  <c r="AF85" i="2"/>
  <c r="T43" i="2"/>
  <c r="AI75" i="2"/>
  <c r="AE43" i="2"/>
  <c r="T21" i="2"/>
  <c r="AE39" i="2"/>
  <c r="T47" i="2"/>
  <c r="AD56" i="2"/>
  <c r="AE62" i="2"/>
  <c r="AD79" i="2"/>
  <c r="AB47" i="2"/>
  <c r="AE56" i="2"/>
  <c r="AE79" i="2"/>
  <c r="AE21" i="2"/>
  <c r="AF21" i="2"/>
  <c r="T23" i="2"/>
  <c r="T31" i="2"/>
  <c r="AI39" i="2"/>
  <c r="AE47" i="2"/>
  <c r="T49" i="2"/>
  <c r="AI62" i="2"/>
  <c r="T66" i="2"/>
  <c r="AF79" i="2"/>
  <c r="AI80" i="2"/>
  <c r="AE9" i="2"/>
  <c r="AE23" i="2"/>
  <c r="AD26" i="2"/>
  <c r="AD31" i="2"/>
  <c r="T36" i="2"/>
  <c r="AB49" i="2"/>
  <c r="AD66" i="2"/>
  <c r="AB92" i="2"/>
  <c r="AI21" i="2"/>
  <c r="AF23" i="2"/>
  <c r="AF31" i="2"/>
  <c r="AI47" i="2"/>
  <c r="AD49" i="2"/>
  <c r="AF66" i="2"/>
  <c r="AJ8" i="2"/>
  <c r="AI9" i="2"/>
  <c r="T18" i="2"/>
  <c r="AE20" i="2"/>
  <c r="O94" i="2"/>
  <c r="T32" i="2"/>
  <c r="AD43" i="2"/>
  <c r="AE49" i="2"/>
  <c r="AB51" i="2"/>
  <c r="AB68" i="2"/>
  <c r="T78" i="2"/>
  <c r="AJ27" i="2"/>
  <c r="AI36" i="2"/>
  <c r="AF49" i="2"/>
  <c r="AF51" i="2"/>
  <c r="AF68" i="2"/>
  <c r="AB78" i="2"/>
  <c r="AD57" i="2"/>
  <c r="N94" i="2"/>
  <c r="AB10" i="2"/>
  <c r="AB12" i="2"/>
  <c r="AI20" i="2"/>
  <c r="AB24" i="2"/>
  <c r="AD28" i="2"/>
  <c r="T46" i="2"/>
  <c r="AD59" i="2"/>
  <c r="AB74" i="2"/>
  <c r="AD78" i="2"/>
  <c r="AE38" i="2"/>
  <c r="AI43" i="2"/>
  <c r="AF46" i="2"/>
  <c r="AI68" i="2"/>
  <c r="AD74" i="2"/>
  <c r="AE78" i="2"/>
  <c r="T39" i="2"/>
  <c r="AB56" i="2"/>
  <c r="AF17" i="2"/>
  <c r="AD38" i="2"/>
  <c r="AE46" i="2"/>
  <c r="AI56" i="2"/>
  <c r="AF57" i="2"/>
  <c r="AB59" i="2"/>
  <c r="AB60" i="2"/>
  <c r="AE12" i="2"/>
  <c r="AB15" i="2"/>
  <c r="AB36" i="2"/>
  <c r="AF38" i="2"/>
  <c r="AI57" i="2"/>
  <c r="AE59" i="2"/>
  <c r="AE60" i="2"/>
  <c r="AB66" i="2"/>
  <c r="T67" i="2"/>
  <c r="T88" i="2"/>
  <c r="AE15" i="2"/>
  <c r="AB67" i="2"/>
  <c r="AD21" i="2"/>
  <c r="AJ22" i="2"/>
  <c r="T25" i="2"/>
  <c r="AI38" i="2"/>
  <c r="T41" i="2"/>
  <c r="AB44" i="2"/>
  <c r="AI59" i="2"/>
  <c r="AE66" i="2"/>
  <c r="AD67" i="2"/>
  <c r="T72" i="2"/>
  <c r="AF88" i="2"/>
  <c r="AD90" i="2"/>
  <c r="AF60" i="2"/>
  <c r="AF25" i="2"/>
  <c r="AD41" i="2"/>
  <c r="AI60" i="2"/>
  <c r="AE67" i="2"/>
  <c r="AB72" i="2"/>
  <c r="AE90" i="2"/>
  <c r="AE88" i="2"/>
  <c r="AE41" i="2"/>
  <c r="T62" i="2"/>
  <c r="AF67" i="2"/>
  <c r="T70" i="2"/>
  <c r="AD72" i="2"/>
  <c r="AB75" i="2"/>
  <c r="T84" i="2"/>
  <c r="AF90" i="2"/>
  <c r="AD23" i="2"/>
  <c r="AI25" i="2"/>
  <c r="AB39" i="2"/>
  <c r="AF41" i="2"/>
  <c r="AI44" i="2"/>
  <c r="T56" i="2"/>
  <c r="AD62" i="2"/>
  <c r="AB70" i="2"/>
  <c r="AE75" i="2"/>
  <c r="AD84" i="2"/>
  <c r="AI41" i="2"/>
  <c r="AB57" i="2"/>
  <c r="AD17" i="2"/>
  <c r="AI23" i="2"/>
  <c r="T38" i="2"/>
  <c r="AF43" i="2"/>
  <c r="AD46" i="2"/>
  <c r="AE57" i="2"/>
  <c r="T59" i="2"/>
  <c r="AE86" i="2"/>
  <c r="AD86" i="2"/>
  <c r="AI86" i="2"/>
  <c r="AF86" i="2"/>
  <c r="T86" i="2"/>
  <c r="AD12" i="2"/>
  <c r="AE24" i="2"/>
  <c r="AE26" i="2"/>
  <c r="AI32" i="2"/>
  <c r="AF32" i="2"/>
  <c r="AB32" i="2"/>
  <c r="T35" i="2"/>
  <c r="AB40" i="2"/>
  <c r="AB86" i="2"/>
  <c r="Q94" i="2"/>
  <c r="AF12" i="2"/>
  <c r="AE14" i="2"/>
  <c r="AB14" i="2"/>
  <c r="AI30" i="2"/>
  <c r="AF30" i="2"/>
  <c r="AB30" i="2"/>
  <c r="AE33" i="2"/>
  <c r="AD33" i="2"/>
  <c r="AD37" i="2"/>
  <c r="T37" i="2"/>
  <c r="AF76" i="2"/>
  <c r="AE76" i="2"/>
  <c r="T76" i="2"/>
  <c r="AI76" i="2"/>
  <c r="AD76" i="2"/>
  <c r="AE35" i="2"/>
  <c r="AD35" i="2"/>
  <c r="T10" i="2"/>
  <c r="T11" i="2"/>
  <c r="T14" i="2"/>
  <c r="AE17" i="2"/>
  <c r="AI18" i="2"/>
  <c r="AF18" i="2"/>
  <c r="AI26" i="2"/>
  <c r="AE28" i="2"/>
  <c r="T30" i="2"/>
  <c r="AE32" i="2"/>
  <c r="T33" i="2"/>
  <c r="AB37" i="2"/>
  <c r="AB58" i="2"/>
  <c r="T58" i="2"/>
  <c r="AI58" i="2"/>
  <c r="AF58" i="2"/>
  <c r="AD58" i="2"/>
  <c r="AB76" i="2"/>
  <c r="AF28" i="2"/>
  <c r="AD30" i="2"/>
  <c r="AB33" i="2"/>
  <c r="AI35" i="2"/>
  <c r="AE37" i="2"/>
  <c r="AF53" i="2"/>
  <c r="AI53" i="2"/>
  <c r="AE53" i="2"/>
  <c r="AD53" i="2"/>
  <c r="AB53" i="2"/>
  <c r="T53" i="2"/>
  <c r="AI40" i="2"/>
  <c r="AF40" i="2"/>
  <c r="AD40" i="2"/>
  <c r="T40" i="2"/>
  <c r="AH94" i="2"/>
  <c r="AE30" i="2"/>
  <c r="AF37" i="2"/>
  <c r="AF64" i="2"/>
  <c r="AI64" i="2"/>
  <c r="AE64" i="2"/>
  <c r="AD64" i="2"/>
  <c r="T64" i="2"/>
  <c r="AF87" i="2"/>
  <c r="AE87" i="2"/>
  <c r="AI87" i="2"/>
  <c r="AD87" i="2"/>
  <c r="T87" i="2"/>
  <c r="AI12" i="2"/>
  <c r="AD10" i="2"/>
  <c r="AD11" i="2"/>
  <c r="AB13" i="2"/>
  <c r="AB16" i="2"/>
  <c r="AI17" i="2"/>
  <c r="AD18" i="2"/>
  <c r="AB25" i="2"/>
  <c r="AI28" i="2"/>
  <c r="AF55" i="2"/>
  <c r="AE55" i="2"/>
  <c r="T55" i="2"/>
  <c r="AI55" i="2"/>
  <c r="AD55" i="2"/>
  <c r="AB64" i="2"/>
  <c r="AB87" i="2"/>
  <c r="T16" i="2"/>
  <c r="T9" i="2"/>
  <c r="AF10" i="2"/>
  <c r="AD13" i="2"/>
  <c r="AI14" i="2"/>
  <c r="AD16" i="2"/>
  <c r="AE18" i="2"/>
  <c r="AB20" i="2"/>
  <c r="AD25" i="2"/>
  <c r="AE29" i="2"/>
  <c r="AB29" i="2"/>
  <c r="AI33" i="2"/>
  <c r="AI34" i="2"/>
  <c r="AF34" i="2"/>
  <c r="AD34" i="2"/>
  <c r="AB34" i="2"/>
  <c r="AI37" i="2"/>
  <c r="AB55" i="2"/>
  <c r="AB35" i="2"/>
  <c r="T13" i="2"/>
  <c r="AF14" i="2"/>
  <c r="AF11" i="2"/>
  <c r="AB9" i="2"/>
  <c r="AI11" i="2"/>
  <c r="AF13" i="2"/>
  <c r="AD20" i="2"/>
  <c r="T29" i="2"/>
  <c r="T34" i="2"/>
  <c r="AI48" i="2"/>
  <c r="AF48" i="2"/>
  <c r="AE48" i="2"/>
  <c r="AD48" i="2"/>
  <c r="T48" i="2"/>
  <c r="AE50" i="2"/>
  <c r="AD50" i="2"/>
  <c r="AI50" i="2"/>
  <c r="AF50" i="2"/>
  <c r="AB50" i="2"/>
  <c r="T50" i="2"/>
  <c r="AE52" i="2"/>
  <c r="T52" i="2"/>
  <c r="AI52" i="2"/>
  <c r="AD52" i="2"/>
  <c r="AI45" i="2"/>
  <c r="AF45" i="2"/>
  <c r="AE45" i="2"/>
  <c r="AD45" i="2"/>
  <c r="T45" i="2"/>
  <c r="AI15" i="2"/>
  <c r="AF15" i="2"/>
  <c r="AF24" i="2"/>
  <c r="AD24" i="2"/>
  <c r="AD61" i="2"/>
  <c r="AB61" i="2"/>
  <c r="AI61" i="2"/>
  <c r="AF61" i="2"/>
  <c r="T61" i="2"/>
  <c r="AF9" i="2"/>
  <c r="AI13" i="2"/>
  <c r="T15" i="2"/>
  <c r="AF20" i="2"/>
  <c r="T24" i="2"/>
  <c r="AB26" i="2"/>
  <c r="AF29" i="2"/>
  <c r="AE31" i="2"/>
  <c r="AB31" i="2"/>
  <c r="AF52" i="2"/>
  <c r="AE61" i="2"/>
  <c r="AB91" i="2"/>
  <c r="T91" i="2"/>
  <c r="AI81" i="2"/>
  <c r="AB81" i="2"/>
  <c r="AI83" i="2"/>
  <c r="AB83" i="2"/>
  <c r="AD91" i="2"/>
  <c r="AB54" i="2"/>
  <c r="T54" i="2"/>
  <c r="AI69" i="2"/>
  <c r="T69" i="2"/>
  <c r="AE73" i="2"/>
  <c r="AD73" i="2"/>
  <c r="AE91" i="2"/>
  <c r="AC42" i="2"/>
  <c r="AD54" i="2"/>
  <c r="AB63" i="2"/>
  <c r="T63" i="2"/>
  <c r="AB69" i="2"/>
  <c r="AF72" i="2"/>
  <c r="T73" i="2"/>
  <c r="AI77" i="2"/>
  <c r="AB77" i="2"/>
  <c r="AD81" i="2"/>
  <c r="AD83" i="2"/>
  <c r="AB89" i="2"/>
  <c r="AF91" i="2"/>
  <c r="AE54" i="2"/>
  <c r="AD63" i="2"/>
  <c r="AD69" i="2"/>
  <c r="AB73" i="2"/>
  <c r="T77" i="2"/>
  <c r="AE81" i="2"/>
  <c r="AE83" i="2"/>
  <c r="AI85" i="2"/>
  <c r="AB85" i="2"/>
  <c r="AE89" i="2"/>
  <c r="AF54" i="2"/>
  <c r="AE63" i="2"/>
  <c r="T68" i="2"/>
  <c r="AE69" i="2"/>
  <c r="AI72" i="2"/>
  <c r="AF73" i="2"/>
  <c r="AD77" i="2"/>
  <c r="AB79" i="2"/>
  <c r="T79" i="2"/>
  <c r="AF81" i="2"/>
  <c r="AF83" i="2"/>
  <c r="T85" i="2"/>
  <c r="AF89" i="2"/>
  <c r="AB90" i="2"/>
  <c r="T90" i="2"/>
  <c r="AI91" i="2"/>
  <c r="AF63" i="2"/>
  <c r="AB65" i="2"/>
  <c r="T65" i="2"/>
  <c r="AF69" i="2"/>
  <c r="AE77" i="2"/>
  <c r="AF80" i="2"/>
  <c r="AE80" i="2"/>
  <c r="AF82" i="2"/>
  <c r="AE82" i="2"/>
  <c r="AF92" i="2"/>
  <c r="AE92" i="2"/>
  <c r="AD36" i="2"/>
  <c r="AD39" i="2"/>
  <c r="AD44" i="2"/>
  <c r="AD47" i="2"/>
  <c r="AI51" i="2"/>
  <c r="T51" i="2"/>
  <c r="AI54" i="2"/>
  <c r="AD65" i="2"/>
  <c r="AD68" i="2"/>
  <c r="AI73" i="2"/>
  <c r="T75" i="2"/>
  <c r="AF77" i="2"/>
  <c r="T80" i="2"/>
  <c r="T82" i="2"/>
  <c r="AE85" i="2"/>
  <c r="AI89" i="2"/>
  <c r="T92" i="2"/>
  <c r="AD51" i="2"/>
  <c r="AB62" i="2"/>
  <c r="AF65" i="2"/>
  <c r="AD75" i="2"/>
  <c r="AD80" i="2"/>
  <c r="AD82" i="2"/>
  <c r="AB84" i="2"/>
  <c r="AD88" i="2"/>
  <c r="AB88" i="2"/>
  <c r="AD92" i="2"/>
  <c r="AI74" i="2"/>
  <c r="AJ46" i="2" l="1"/>
  <c r="AJ19" i="2"/>
  <c r="AJ93" i="2"/>
  <c r="AJ70" i="2"/>
  <c r="AJ68" i="2"/>
  <c r="AJ44" i="2"/>
  <c r="AJ74" i="2"/>
  <c r="AJ90" i="2"/>
  <c r="AJ43" i="2"/>
  <c r="AJ71" i="2"/>
  <c r="AJ47" i="2"/>
  <c r="AJ78" i="2"/>
  <c r="AJ23" i="2"/>
  <c r="AJ9" i="2"/>
  <c r="AJ21" i="2"/>
  <c r="AJ28" i="2"/>
  <c r="AJ59" i="2"/>
  <c r="AJ49" i="2"/>
  <c r="AJ38" i="2"/>
  <c r="AJ79" i="2"/>
  <c r="AJ16" i="2"/>
  <c r="AJ66" i="2"/>
  <c r="AJ82" i="2"/>
  <c r="AJ57" i="2"/>
  <c r="AJ84" i="2"/>
  <c r="AJ56" i="2"/>
  <c r="AJ65" i="2"/>
  <c r="AJ85" i="2"/>
  <c r="AJ67" i="2"/>
  <c r="AJ62" i="2"/>
  <c r="AJ10" i="2"/>
  <c r="AJ31" i="2"/>
  <c r="AJ15" i="2"/>
  <c r="AJ24" i="2"/>
  <c r="AJ36" i="2"/>
  <c r="AJ29" i="2"/>
  <c r="AD94" i="2"/>
  <c r="AJ53" i="2"/>
  <c r="AJ92" i="2"/>
  <c r="AJ25" i="2"/>
  <c r="AJ30" i="2"/>
  <c r="AF94" i="2"/>
  <c r="T94" i="2"/>
  <c r="AJ41" i="2"/>
  <c r="AJ88" i="2"/>
  <c r="AJ80" i="2"/>
  <c r="AJ63" i="2"/>
  <c r="AJ69" i="2"/>
  <c r="AJ11" i="2"/>
  <c r="AE94" i="2"/>
  <c r="AJ75" i="2"/>
  <c r="AC94" i="2"/>
  <c r="AJ20" i="2"/>
  <c r="AJ26" i="2"/>
  <c r="AJ39" i="2"/>
  <c r="AJ91" i="2"/>
  <c r="AB94" i="2"/>
  <c r="AJ14" i="2"/>
  <c r="AJ76" i="2"/>
  <c r="AJ60" i="2"/>
  <c r="AI94" i="2"/>
  <c r="AJ81" i="2"/>
  <c r="AJ33" i="2"/>
  <c r="AJ72" i="2"/>
  <c r="AJ50" i="2"/>
  <c r="AJ35" i="2"/>
  <c r="AJ18" i="2"/>
  <c r="AJ37" i="2"/>
  <c r="AJ86" i="2"/>
  <c r="AJ32" i="2"/>
  <c r="AJ89" i="2"/>
  <c r="AJ54" i="2"/>
  <c r="AJ42" i="2"/>
  <c r="AJ64" i="2"/>
  <c r="AJ55" i="2"/>
  <c r="AJ17" i="2"/>
  <c r="AJ87" i="2"/>
  <c r="AJ13" i="2"/>
  <c r="AJ52" i="2"/>
  <c r="AJ40" i="2"/>
  <c r="AJ73" i="2"/>
  <c r="AJ77" i="2"/>
  <c r="AJ51" i="2"/>
  <c r="AJ83" i="2"/>
  <c r="AJ61" i="2"/>
  <c r="AJ45" i="2"/>
  <c r="AJ48" i="2"/>
  <c r="AJ34" i="2"/>
  <c r="AJ12" i="2"/>
  <c r="AJ58" i="2"/>
  <c r="AJ94" i="2" l="1"/>
</calcChain>
</file>

<file path=xl/sharedStrings.xml><?xml version="1.0" encoding="utf-8"?>
<sst xmlns="http://schemas.openxmlformats.org/spreadsheetml/2006/main" count="593" uniqueCount="161">
  <si>
    <t>STT</t>
  </si>
  <si>
    <t>Tên chủ sử dụng</t>
  </si>
  <si>
    <t>Nhận tiền</t>
  </si>
  <si>
    <t>Địa chỉ chủ sử dụng đất (thôn)</t>
  </si>
  <si>
    <t>Tờ bản đồ địa chính</t>
  </si>
  <si>
    <t>Số thửa</t>
  </si>
  <si>
    <t>Diện tích bản đồ (m2)</t>
  </si>
  <si>
    <t>Diện tích theo chủ sử dụng (m2)</t>
  </si>
  <si>
    <t>Diện tích đo đạc lại (m2)</t>
  </si>
  <si>
    <t>Diện tích thực tế (m2)</t>
  </si>
  <si>
    <t>Diện tích bỏ ra (m2)</t>
  </si>
  <si>
    <t>Diện tích bình sai</t>
  </si>
  <si>
    <t>Diện tích thu hồi (m2)</t>
  </si>
  <si>
    <t>Diện tích đã thu hồi ở GĐ1</t>
  </si>
  <si>
    <t>Diện tích đã thu hồi ở GĐ2</t>
  </si>
  <si>
    <t>Diện tích còn lại (m2)</t>
  </si>
  <si>
    <t>Thông tin trên hồ sơ địa chính</t>
  </si>
  <si>
    <t>Loại đất</t>
  </si>
  <si>
    <t>Nguồn gốc sử dụng đất</t>
  </si>
  <si>
    <t>Xứ đồng</t>
  </si>
  <si>
    <t>Ghi chú</t>
  </si>
  <si>
    <t>Bồi thường về đất (đồng)</t>
  </si>
  <si>
    <t>Bồi thường chi phí đầu tư vào đất đối với đất công ích (đồng)</t>
  </si>
  <si>
    <t>Bồi thường về hoa màu, tài sản trên đất (đồng)</t>
  </si>
  <si>
    <t>Hỗ trợ ổn định đời sống và sản xuất (đồng)</t>
  </si>
  <si>
    <t>Hỗ trợ đào tạo, chuyển đổi và tìm kiếm việc làm (đồng)</t>
  </si>
  <si>
    <t>Hỗ trợ đào tạo nghề (đồng)</t>
  </si>
  <si>
    <t>Hỗ trợ bàn giao mặt bằng sớm (đồng)</t>
  </si>
  <si>
    <t>Tổng kinh phí bồi thường, hỗ trợ GPMB</t>
  </si>
  <si>
    <t>S giao</t>
  </si>
  <si>
    <t>DS1</t>
  </si>
  <si>
    <t>DS2</t>
  </si>
  <si>
    <t>DS3</t>
  </si>
  <si>
    <t>DS4</t>
  </si>
  <si>
    <t>Diện tích thu hồi trong chỉ giới (m2)</t>
  </si>
  <si>
    <t>Diện tích thu hồi ngoài chỉ giới (m2)</t>
  </si>
  <si>
    <t>Tổng diện tích thu hồi (m2)</t>
  </si>
  <si>
    <t>Số tờ</t>
  </si>
  <si>
    <t>Diện tích giao (m2)</t>
  </si>
  <si>
    <t>9=8+9</t>
  </si>
  <si>
    <t>16=9x50.000đ</t>
  </si>
  <si>
    <t>17=10x25000</t>
  </si>
  <si>
    <t>18=9x9.500đ</t>
  </si>
  <si>
    <t>19=9x10.000đ</t>
  </si>
  <si>
    <t>20=9x150.000đ</t>
  </si>
  <si>
    <t>22=9x40.000đ</t>
  </si>
  <si>
    <t>23=16+17+18+19+20+21</t>
  </si>
  <si>
    <t>Thượng Phúc</t>
  </si>
  <si>
    <t>Đất HGĐ sử dụng ổn định</t>
  </si>
  <si>
    <t>Đầu Đình</t>
  </si>
  <si>
    <t>LUC</t>
  </si>
  <si>
    <t>Đất công ích</t>
  </si>
  <si>
    <t>Bờ Xa</t>
  </si>
  <si>
    <t>Bờ xa</t>
  </si>
  <si>
    <t>Dương Thị Gái (Lan) Con là Tâm</t>
  </si>
  <si>
    <t>`</t>
  </si>
  <si>
    <t>Đồng Nghè</t>
  </si>
  <si>
    <t>Cửa Nghè</t>
  </si>
  <si>
    <t>Lê Văn Tự (Con là Khởi)</t>
  </si>
  <si>
    <t>vợ là Nguyễn Thị Tuyến</t>
  </si>
  <si>
    <t>Cửa Giữa</t>
  </si>
  <si>
    <t>Đồng Cửa Giữa</t>
  </si>
  <si>
    <t xml:space="preserve">Nguyễn Quốc Tiến </t>
  </si>
  <si>
    <t>Nguyễn Thị Nga (Hạng)</t>
  </si>
  <si>
    <t>Cửa giữa</t>
  </si>
  <si>
    <t>Phạm Thị Tuyết (Định)</t>
  </si>
  <si>
    <t>Thân Quang Văn</t>
  </si>
  <si>
    <t>Thân Quốc Tấn (Tuân)</t>
  </si>
  <si>
    <t>Thân Thị Ân</t>
  </si>
  <si>
    <t>Bờ vọng</t>
  </si>
  <si>
    <t>Thân Thị Bình (Cầu)</t>
  </si>
  <si>
    <t>Thân Thị Can (Cận)</t>
  </si>
  <si>
    <t>Giếng Dưới</t>
  </si>
  <si>
    <t>Thân Thị Chín (Thân Văn Nội)</t>
  </si>
  <si>
    <t>thêm 14.1</t>
  </si>
  <si>
    <t>Thân Thị Chính (Tuệ)</t>
  </si>
  <si>
    <t>Đồng Bờ Xa</t>
  </si>
  <si>
    <t>Thân Thị Chữ (Yên)</t>
  </si>
  <si>
    <t xml:space="preserve">Bờ Vọng </t>
  </si>
  <si>
    <t>Thân Thị Cúc (Huy)</t>
  </si>
  <si>
    <t>Giếng dưới</t>
  </si>
  <si>
    <t>Bờ Vọng</t>
  </si>
  <si>
    <t>Thân Thị Hệ (Thuộc)</t>
  </si>
  <si>
    <t>Thành thường còn 40m2</t>
  </si>
  <si>
    <t>Thân Văn Hào (Thân Thị Hiền)</t>
  </si>
  <si>
    <t>Thân Thị Hiên (Miền)</t>
  </si>
  <si>
    <t>Thân Thị Hòa (Lan)</t>
  </si>
  <si>
    <t>Thân Thị Hương (mẹ là Nghĩa)</t>
  </si>
  <si>
    <t>Thân Thị Luận (Lanh)</t>
  </si>
  <si>
    <t>Thân Thị Luyện (Sang)</t>
  </si>
  <si>
    <t>con là Hùng</t>
  </si>
  <si>
    <t>Thân Thị Sắc (Thân Văn Đán)</t>
  </si>
  <si>
    <t>Thân Thị Thoa (Đức)</t>
  </si>
  <si>
    <t>Thân Thị Thuận (Lư)</t>
  </si>
  <si>
    <t>Thân Thị Thường (Thành)</t>
  </si>
  <si>
    <t>con Thân Văn Lợi - Thân Thị Hạnh</t>
  </si>
  <si>
    <t>Thân Thị Tiền (Mận)</t>
  </si>
  <si>
    <t>Thân Thị Triệu</t>
  </si>
  <si>
    <t>Trọng Luyến</t>
  </si>
  <si>
    <t>Thân Trọng Phan (Khuê)</t>
  </si>
  <si>
    <t>Thân Văn Bảo (Viên)</t>
  </si>
  <si>
    <t>Huyên Đồi</t>
  </si>
  <si>
    <t>Thân Văn Cảnh (Thúy)</t>
  </si>
  <si>
    <t>Thân Văn Chức (Thơm)</t>
  </si>
  <si>
    <t>Đồng nghè</t>
  </si>
  <si>
    <t>Thân Văn Cừ (Toàn)</t>
  </si>
  <si>
    <t>Thân Văn Cường (Như)</t>
  </si>
  <si>
    <t>Thân Văn Đảm (Thân Thị Nhẫn)</t>
  </si>
  <si>
    <t xml:space="preserve">Thân Văn Đỗ </t>
  </si>
  <si>
    <t>vợ Thân Thị Luyến</t>
  </si>
  <si>
    <t>Thân Văn Đoàn (Định)</t>
  </si>
  <si>
    <t>Thân Văn Du (vợ Thân Thị Oánh)</t>
  </si>
  <si>
    <t>Bố là Thân Văn Thu</t>
  </si>
  <si>
    <t>Thân Văn Hiếu (Thư)</t>
  </si>
  <si>
    <t>Phạm Thị Đến (mẹ)</t>
  </si>
  <si>
    <t>Thân Văn Hoài (Yến)</t>
  </si>
  <si>
    <t>Thân Văn Học</t>
  </si>
  <si>
    <t>Thân Văn Hùng (Uyên)</t>
  </si>
  <si>
    <t>Thân Văn Nga (Hà)</t>
  </si>
  <si>
    <t>Thân Văn Hướng (Hoa)</t>
  </si>
  <si>
    <t>Thân Văn Kha (Thuần)</t>
  </si>
  <si>
    <t>con Thân Văn Quang</t>
  </si>
  <si>
    <t>Thân Văn Khánh</t>
  </si>
  <si>
    <t>vợ Hoàng Thị Hiền</t>
  </si>
  <si>
    <t>Thân Văn Ký (Toán)</t>
  </si>
  <si>
    <t>Thân Văn Lại</t>
  </si>
  <si>
    <t>Thân Thị Huyền (Lưu)</t>
  </si>
  <si>
    <t>Thân Văn Lý (Liêm)</t>
  </si>
  <si>
    <t>Thân Văn Nghị (Tiến)</t>
  </si>
  <si>
    <t>Còn 20,0m2</t>
  </si>
  <si>
    <t>Hoàng Thị Hồng (Nghiêm)</t>
  </si>
  <si>
    <t>Đồng Nghẻ</t>
  </si>
  <si>
    <t>Thân Văn Nhận (Hồng)</t>
  </si>
  <si>
    <t>Thân Văn Noãn (Nhảnh)</t>
  </si>
  <si>
    <t>Thân Văn Xâm (Dư)</t>
  </si>
  <si>
    <t>Thân Văn Sào (Thêm)</t>
  </si>
  <si>
    <t>Con Thân Văn Mến</t>
  </si>
  <si>
    <t>Thân Văn Sử (Nụ)</t>
  </si>
  <si>
    <t>sổ Thân Văn Dũng</t>
  </si>
  <si>
    <t>Còn 30m2</t>
  </si>
  <si>
    <t>Thân Văn Sỹ (Dương Thị Liên)</t>
  </si>
  <si>
    <t>Thân Văn Tám (Thân Thị Hưởng)</t>
  </si>
  <si>
    <t>Thân Văn Tề</t>
  </si>
  <si>
    <t>con Thân Văn Tuyển</t>
  </si>
  <si>
    <t>Thân Văn Thức (Chi)</t>
  </si>
  <si>
    <t>Thân Văn Thúy (Thành)</t>
  </si>
  <si>
    <t>Thân Văn Tiệp (Cân)</t>
  </si>
  <si>
    <t>Thân Văn Tuyến (Tuyên)</t>
  </si>
  <si>
    <t>em Thân Văn Truyền (Ninh)</t>
  </si>
  <si>
    <t>Thân Văn Vụ (Giảng)</t>
  </si>
  <si>
    <t>Thân Văn Vượng (Diện)</t>
  </si>
  <si>
    <t>Trần Thị Liên (Vân)</t>
  </si>
  <si>
    <t>con dâu Thân thị Tiến</t>
  </si>
  <si>
    <t>Vũ Thị Thơ (Bạch)</t>
  </si>
  <si>
    <t>sổ nhà Phúc Đấy</t>
  </si>
  <si>
    <t>Vũ Thị Thuần (Kha)</t>
  </si>
  <si>
    <t>Vũ Văn Luận (Nhớ)</t>
  </si>
  <si>
    <t>Tổng</t>
  </si>
  <si>
    <t>DỰ TOÁN KINH PHÍ BỒI THƯỜNG, HỖ TRỢ GPMB</t>
  </si>
  <si>
    <t>Dự án: Khu dân cư Thượng Phúc, xã Tăng Tiến, huyện Việt Yên, tỉnh Bắc Giang (giai đoạn 3)</t>
  </si>
  <si>
    <t>Địa điểm: TDP Thượng Phúc, phường Tăng Tiến, thị xã  Việt Yên, tỉnh Bắc Giang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</si>
</sst>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_(* #,##0_);_(* \(#,##0\);_(* &quot;-&quot;??_);_(@_)"/>
    <numFmt numFmtId="167" formatCode="_(* #,##0.0_);_(* \(#,##0.0\);_(* &quot;-&quot;?_);_(@_)"/>
    <numFmt numFmtId="168" formatCode="_-* #,##0.0\ _₫_-;\-* #,##0.0\ _₫_-;_-* &quot;-&quot;?\ _₫_-;_-@_-"/>
  </numFmts>
  <fonts count="17" x14ac:knownFonts="1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Calibri"/>
      <family val="2"/>
      <scheme val="minor"/>
    </font>
    <font>
      <b/>
      <i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theme="1"/>
      <name val="Times New Roman"/>
      <family val="1"/>
    </font>
    <font>
      <b/>
      <sz val="9"/>
      <color indexed="8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1" fillId="2" borderId="0" xfId="1" applyFill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164" fontId="4" fillId="2" borderId="2" xfId="2" applyNumberFormat="1" applyFont="1" applyFill="1" applyBorder="1" applyAlignment="1">
      <alignment horizontal="center" vertical="center" wrapText="1"/>
    </xf>
    <xf numFmtId="164" fontId="5" fillId="2" borderId="2" xfId="2" applyNumberFormat="1" applyFont="1" applyFill="1" applyBorder="1" applyAlignment="1">
      <alignment horizontal="center" vertical="center" wrapText="1"/>
    </xf>
    <xf numFmtId="165" fontId="5" fillId="2" borderId="2" xfId="2" applyNumberFormat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7" fillId="2" borderId="0" xfId="1" applyFont="1" applyFill="1" applyAlignment="1">
      <alignment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vertic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0" fontId="9" fillId="2" borderId="0" xfId="1" applyFont="1" applyFill="1" applyAlignment="1">
      <alignment vertical="center"/>
    </xf>
    <xf numFmtId="0" fontId="2" fillId="2" borderId="2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164" fontId="10" fillId="2" borderId="2" xfId="2" applyNumberFormat="1" applyFont="1" applyFill="1" applyBorder="1" applyAlignment="1">
      <alignment vertical="center"/>
    </xf>
    <xf numFmtId="164" fontId="10" fillId="2" borderId="2" xfId="2" applyNumberFormat="1" applyFont="1" applyFill="1" applyBorder="1" applyAlignment="1" applyProtection="1">
      <alignment vertical="center"/>
    </xf>
    <xf numFmtId="0" fontId="10" fillId="2" borderId="2" xfId="1" applyFont="1" applyFill="1" applyBorder="1" applyAlignment="1">
      <alignment vertical="center"/>
    </xf>
    <xf numFmtId="164" fontId="2" fillId="2" borderId="2" xfId="2" applyNumberFormat="1" applyFont="1" applyFill="1" applyBorder="1" applyAlignment="1">
      <alignment horizontal="center" vertical="center"/>
    </xf>
    <xf numFmtId="164" fontId="10" fillId="2" borderId="2" xfId="2" applyNumberFormat="1" applyFont="1" applyFill="1" applyBorder="1" applyAlignment="1" applyProtection="1">
      <alignment horizontal="right" vertical="center"/>
    </xf>
    <xf numFmtId="165" fontId="10" fillId="2" borderId="2" xfId="2" applyNumberFormat="1" applyFont="1" applyFill="1" applyBorder="1" applyAlignment="1" applyProtection="1">
      <alignment horizontal="center" vertical="center"/>
    </xf>
    <xf numFmtId="166" fontId="2" fillId="2" borderId="2" xfId="2" applyNumberFormat="1" applyFont="1" applyFill="1" applyBorder="1" applyAlignment="1">
      <alignment vertical="center"/>
    </xf>
    <xf numFmtId="166" fontId="2" fillId="2" borderId="2" xfId="2" applyNumberFormat="1" applyFont="1" applyFill="1" applyBorder="1" applyAlignment="1">
      <alignment horizontal="center" vertical="center"/>
    </xf>
    <xf numFmtId="166" fontId="2" fillId="2" borderId="2" xfId="2" applyNumberFormat="1" applyFont="1" applyFill="1" applyBorder="1" applyAlignment="1">
      <alignment horizontal="right" vertical="center"/>
    </xf>
    <xf numFmtId="0" fontId="2" fillId="2" borderId="2" xfId="1" applyFont="1" applyFill="1" applyBorder="1" applyAlignment="1">
      <alignment vertical="center" wrapText="1"/>
    </xf>
    <xf numFmtId="0" fontId="10" fillId="2" borderId="2" xfId="1" applyFont="1" applyFill="1" applyBorder="1" applyAlignment="1">
      <alignment horizontal="center" vertical="center" wrapText="1"/>
    </xf>
    <xf numFmtId="166" fontId="9" fillId="2" borderId="2" xfId="2" applyNumberFormat="1" applyFont="1" applyFill="1" applyBorder="1" applyAlignment="1">
      <alignment vertical="center"/>
    </xf>
    <xf numFmtId="0" fontId="9" fillId="2" borderId="2" xfId="1" applyFont="1" applyFill="1" applyBorder="1" applyAlignment="1">
      <alignment vertical="center"/>
    </xf>
    <xf numFmtId="0" fontId="11" fillId="2" borderId="2" xfId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 applyProtection="1">
      <alignment vertical="center" wrapText="1"/>
    </xf>
    <xf numFmtId="0" fontId="2" fillId="2" borderId="2" xfId="1" applyFont="1" applyFill="1" applyBorder="1" applyAlignment="1">
      <alignment vertical="center"/>
    </xf>
    <xf numFmtId="0" fontId="10" fillId="2" borderId="2" xfId="2" applyNumberFormat="1" applyFont="1" applyFill="1" applyBorder="1" applyAlignment="1" applyProtection="1">
      <alignment horizontal="center" vertical="center" wrapText="1"/>
    </xf>
    <xf numFmtId="164" fontId="10" fillId="2" borderId="2" xfId="2" applyNumberFormat="1" applyFont="1" applyFill="1" applyBorder="1" applyAlignment="1" applyProtection="1">
      <alignment horizontal="right" vertical="center" wrapText="1"/>
    </xf>
    <xf numFmtId="164" fontId="10" fillId="2" borderId="2" xfId="2" applyNumberFormat="1" applyFont="1" applyFill="1" applyBorder="1" applyAlignment="1" applyProtection="1">
      <alignment horizontal="center" vertical="center" wrapText="1"/>
    </xf>
    <xf numFmtId="166" fontId="9" fillId="2" borderId="2" xfId="2" applyNumberFormat="1" applyFont="1" applyFill="1" applyBorder="1" applyAlignment="1">
      <alignment horizontal="center" vertical="center"/>
    </xf>
    <xf numFmtId="164" fontId="2" fillId="2" borderId="2" xfId="2" applyNumberFormat="1" applyFont="1" applyFill="1" applyBorder="1" applyAlignment="1" applyProtection="1">
      <alignment horizontal="center" vertical="center"/>
    </xf>
    <xf numFmtId="168" fontId="2" fillId="2" borderId="0" xfId="1" applyNumberFormat="1" applyFont="1" applyFill="1" applyAlignment="1">
      <alignment vertical="center"/>
    </xf>
    <xf numFmtId="164" fontId="2" fillId="2" borderId="2" xfId="2" applyNumberFormat="1" applyFont="1" applyFill="1" applyBorder="1" applyAlignment="1" applyProtection="1">
      <alignment vertical="center"/>
    </xf>
    <xf numFmtId="2" fontId="10" fillId="2" borderId="2" xfId="2" applyNumberFormat="1" applyFont="1" applyFill="1" applyBorder="1" applyAlignment="1" applyProtection="1">
      <alignment horizontal="center" vertical="center"/>
    </xf>
    <xf numFmtId="164" fontId="11" fillId="2" borderId="2" xfId="2" applyNumberFormat="1" applyFont="1" applyFill="1" applyBorder="1" applyAlignment="1">
      <alignment vertical="center"/>
    </xf>
    <xf numFmtId="168" fontId="2" fillId="2" borderId="2" xfId="1" applyNumberFormat="1" applyFont="1" applyFill="1" applyBorder="1" applyAlignment="1">
      <alignment vertical="center" wrapText="1"/>
    </xf>
    <xf numFmtId="164" fontId="10" fillId="2" borderId="2" xfId="2" applyNumberFormat="1" applyFont="1" applyFill="1" applyBorder="1" applyAlignment="1" applyProtection="1">
      <alignment horizontal="center" vertical="center"/>
    </xf>
    <xf numFmtId="0" fontId="12" fillId="2" borderId="0" xfId="1" applyFont="1" applyFill="1" applyAlignment="1">
      <alignment vertical="center"/>
    </xf>
    <xf numFmtId="164" fontId="10" fillId="2" borderId="2" xfId="2" applyNumberFormat="1" applyFont="1" applyFill="1" applyBorder="1" applyAlignment="1">
      <alignment vertical="center" wrapText="1"/>
    </xf>
    <xf numFmtId="0" fontId="11" fillId="2" borderId="2" xfId="1" applyFont="1" applyFill="1" applyBorder="1" applyAlignment="1">
      <alignment horizontal="center" vertical="center"/>
    </xf>
    <xf numFmtId="0" fontId="5" fillId="2" borderId="2" xfId="2" applyNumberFormat="1" applyFont="1" applyFill="1" applyBorder="1" applyAlignment="1">
      <alignment horizontal="center" vertical="center"/>
    </xf>
    <xf numFmtId="164" fontId="5" fillId="2" borderId="2" xfId="2" applyNumberFormat="1" applyFont="1" applyFill="1" applyBorder="1" applyAlignment="1">
      <alignment vertical="center"/>
    </xf>
    <xf numFmtId="166" fontId="5" fillId="2" borderId="2" xfId="2" applyNumberFormat="1" applyFont="1" applyFill="1" applyBorder="1" applyAlignment="1">
      <alignment vertical="center"/>
    </xf>
    <xf numFmtId="164" fontId="5" fillId="2" borderId="0" xfId="2" applyNumberFormat="1" applyFont="1" applyFill="1" applyAlignment="1">
      <alignment vertical="center"/>
    </xf>
    <xf numFmtId="0" fontId="12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0" fontId="14" fillId="2" borderId="0" xfId="1" applyFont="1" applyFill="1" applyAlignment="1">
      <alignment vertical="center"/>
    </xf>
    <xf numFmtId="0" fontId="15" fillId="2" borderId="0" xfId="1" applyFont="1" applyFill="1" applyAlignment="1">
      <alignment horizontal="center" vertical="center"/>
    </xf>
    <xf numFmtId="0" fontId="1" fillId="2" borderId="0" xfId="1" applyFill="1" applyAlignment="1">
      <alignment horizontal="center" vertical="center"/>
    </xf>
    <xf numFmtId="168" fontId="1" fillId="2" borderId="0" xfId="1" applyNumberFormat="1" applyFill="1" applyAlignment="1">
      <alignment vertical="center"/>
    </xf>
    <xf numFmtId="164" fontId="0" fillId="2" borderId="0" xfId="2" applyNumberFormat="1" applyFont="1" applyFill="1" applyAlignment="1">
      <alignment vertical="center"/>
    </xf>
    <xf numFmtId="0" fontId="14" fillId="2" borderId="0" xfId="1" applyFont="1" applyFill="1" applyAlignment="1">
      <alignment horizontal="center" vertical="center"/>
    </xf>
    <xf numFmtId="0" fontId="13" fillId="2" borderId="11" xfId="1" applyFont="1" applyFill="1" applyBorder="1" applyAlignment="1">
      <alignment horizontal="center" vertical="center" wrapText="1"/>
    </xf>
    <xf numFmtId="0" fontId="13" fillId="2" borderId="12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167" fontId="10" fillId="2" borderId="2" xfId="1" applyNumberFormat="1" applyFont="1" applyFill="1" applyBorder="1" applyAlignment="1">
      <alignment vertical="center"/>
    </xf>
    <xf numFmtId="43" fontId="10" fillId="2" borderId="2" xfId="2" applyFont="1" applyFill="1" applyBorder="1" applyAlignment="1">
      <alignment vertical="center" wrapText="1"/>
    </xf>
    <xf numFmtId="168" fontId="10" fillId="2" borderId="2" xfId="1" applyNumberFormat="1" applyFont="1" applyFill="1" applyBorder="1" applyAlignment="1">
      <alignment vertical="center" wrapText="1"/>
    </xf>
    <xf numFmtId="166" fontId="1" fillId="2" borderId="0" xfId="1" applyNumberFormat="1" applyFill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4" fillId="2" borderId="2" xfId="2" applyNumberFormat="1" applyFont="1" applyFill="1" applyBorder="1" applyAlignment="1">
      <alignment horizontal="center" vertical="center" wrapText="1"/>
    </xf>
    <xf numFmtId="165" fontId="4" fillId="2" borderId="2" xfId="2" applyNumberFormat="1" applyFont="1" applyFill="1" applyBorder="1" applyAlignment="1">
      <alignment horizontal="center" vertical="center" wrapText="1"/>
    </xf>
    <xf numFmtId="164" fontId="4" fillId="2" borderId="2" xfId="2" applyNumberFormat="1" applyFont="1" applyFill="1" applyBorder="1" applyAlignment="1">
      <alignment horizontal="center" vertical="center" wrapText="1"/>
    </xf>
    <xf numFmtId="164" fontId="5" fillId="2" borderId="2" xfId="2" applyNumberFormat="1" applyFont="1" applyFill="1" applyBorder="1" applyAlignment="1">
      <alignment horizontal="center" vertical="center" wrapText="1"/>
    </xf>
    <xf numFmtId="164" fontId="5" fillId="2" borderId="3" xfId="2" applyNumberFormat="1" applyFont="1" applyFill="1" applyBorder="1" applyAlignment="1">
      <alignment horizontal="center" vertical="center" wrapText="1"/>
    </xf>
    <xf numFmtId="164" fontId="5" fillId="2" borderId="4" xfId="2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43" fontId="4" fillId="2" borderId="4" xfId="2" applyFont="1" applyFill="1" applyBorder="1" applyAlignment="1">
      <alignment horizontal="center" vertical="center" wrapText="1"/>
    </xf>
    <xf numFmtId="43" fontId="4" fillId="2" borderId="2" xfId="2" applyFont="1" applyFill="1" applyBorder="1" applyAlignment="1">
      <alignment horizontal="center" vertical="center" wrapText="1"/>
    </xf>
    <xf numFmtId="165" fontId="5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vertical="center"/>
    </xf>
    <xf numFmtId="164" fontId="10" fillId="2" borderId="2" xfId="2" applyNumberFormat="1" applyFont="1" applyFill="1" applyBorder="1" applyAlignment="1" applyProtection="1">
      <alignment vertical="center"/>
    </xf>
    <xf numFmtId="164" fontId="2" fillId="2" borderId="2" xfId="2" applyNumberFormat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5" fillId="2" borderId="0" xfId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</cellXfs>
  <cellStyles count="3">
    <cellStyle name="Comma 2" xfId="2" xr:uid="{FCF445FA-52D0-4259-9B12-F236BFCF1873}"/>
    <cellStyle name="Normal" xfId="0" builtinId="0"/>
    <cellStyle name="Normal 2" xfId="1" xr:uid="{179BCC50-9489-4DF9-8045-EDF5DCD76D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BB755-4268-4197-9D1A-782C967C192B}">
  <sheetPr>
    <tabColor rgb="FF00B050"/>
    <pageSetUpPr fitToPage="1"/>
  </sheetPr>
  <dimension ref="A1:AR102"/>
  <sheetViews>
    <sheetView tabSelected="1" view="pageBreakPreview" zoomScaleNormal="100" zoomScaleSheetLayoutView="100" workbookViewId="0">
      <pane ySplit="7" topLeftCell="A84" activePane="bottomLeft" state="frozen"/>
      <selection pane="bottomLeft" activeCell="AS90" sqref="AS90"/>
    </sheetView>
  </sheetViews>
  <sheetFormatPr defaultColWidth="8" defaultRowHeight="15" x14ac:dyDescent="0.25"/>
  <cols>
    <col min="1" max="1" width="6.25" style="63" bestFit="1" customWidth="1"/>
    <col min="2" max="2" width="6.25" style="63" hidden="1" customWidth="1"/>
    <col min="3" max="3" width="12.875" style="1" customWidth="1"/>
    <col min="4" max="4" width="13.5" style="1" hidden="1" customWidth="1"/>
    <col min="5" max="5" width="11.125" style="1" hidden="1" customWidth="1"/>
    <col min="6" max="6" width="7" style="63" customWidth="1"/>
    <col min="7" max="7" width="4.25" style="63" customWidth="1"/>
    <col min="8" max="8" width="5.5" style="63" customWidth="1"/>
    <col min="9" max="9" width="8" style="1" customWidth="1"/>
    <col min="10" max="10" width="8.75" style="1" customWidth="1"/>
    <col min="11" max="11" width="9.75" style="1" hidden="1" customWidth="1"/>
    <col min="12" max="14" width="8.75" style="1" hidden="1" customWidth="1"/>
    <col min="15" max="16" width="7.25" style="1" customWidth="1"/>
    <col min="17" max="17" width="10.375" style="1" customWidth="1"/>
    <col min="18" max="18" width="9.125" style="1" customWidth="1"/>
    <col min="19" max="19" width="7.625" style="1" customWidth="1"/>
    <col min="20" max="22" width="6" style="1" customWidth="1"/>
    <col min="23" max="23" width="8.125" style="1" customWidth="1"/>
    <col min="24" max="24" width="7.75" style="1" customWidth="1"/>
    <col min="25" max="25" width="8.25" style="1" customWidth="1"/>
    <col min="26" max="26" width="9.375" style="1" customWidth="1"/>
    <col min="27" max="27" width="9.125" style="1" customWidth="1"/>
    <col min="28" max="28" width="12" style="1" customWidth="1"/>
    <col min="29" max="29" width="8.875" style="1" customWidth="1"/>
    <col min="30" max="31" width="10.125" style="1" customWidth="1"/>
    <col min="32" max="32" width="12" style="1" customWidth="1"/>
    <col min="33" max="33" width="6.625" style="63" customWidth="1"/>
    <col min="34" max="34" width="11.75" style="1" customWidth="1"/>
    <col min="35" max="35" width="13" style="1" customWidth="1"/>
    <col min="36" max="37" width="16.25" style="1" customWidth="1"/>
    <col min="38" max="38" width="8.5" style="1" hidden="1" customWidth="1"/>
    <col min="39" max="39" width="13.75" style="1" hidden="1" customWidth="1"/>
    <col min="40" max="41" width="4.625" style="1" hidden="1" customWidth="1"/>
    <col min="42" max="42" width="11.5" style="1" hidden="1" customWidth="1"/>
    <col min="43" max="44" width="9.375" style="1" customWidth="1"/>
    <col min="45" max="16384" width="8" style="1"/>
  </cols>
  <sheetData>
    <row r="1" spans="1:44" ht="24.75" customHeight="1" x14ac:dyDescent="0.25">
      <c r="A1" s="98" t="s">
        <v>158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</row>
    <row r="2" spans="1:44" ht="21.75" customHeight="1" x14ac:dyDescent="0.25">
      <c r="A2" s="99" t="s">
        <v>159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</row>
    <row r="3" spans="1:44" ht="29.25" customHeight="1" x14ac:dyDescent="0.3">
      <c r="A3" s="100" t="s">
        <v>160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</row>
    <row r="4" spans="1:44" ht="38.450000000000003" customHeight="1" x14ac:dyDescent="0.25">
      <c r="A4" s="2"/>
      <c r="B4" s="2"/>
      <c r="C4" s="3"/>
      <c r="D4" s="4"/>
      <c r="E4" s="4"/>
      <c r="F4" s="2"/>
      <c r="G4" s="2"/>
      <c r="H4" s="2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2"/>
      <c r="AH4" s="4"/>
      <c r="AI4" s="4"/>
      <c r="AJ4" s="4"/>
      <c r="AK4" s="5"/>
      <c r="AL4" s="5"/>
      <c r="AM4" s="5"/>
      <c r="AN4" s="5"/>
      <c r="AO4" s="5"/>
      <c r="AP4" s="5"/>
      <c r="AQ4" s="5"/>
      <c r="AR4" s="5"/>
    </row>
    <row r="5" spans="1:44" s="13" customFormat="1" ht="45.6" customHeight="1" x14ac:dyDescent="0.25">
      <c r="A5" s="75" t="s">
        <v>0</v>
      </c>
      <c r="B5" s="6"/>
      <c r="C5" s="75" t="s">
        <v>1</v>
      </c>
      <c r="D5" s="75"/>
      <c r="E5" s="76" t="s">
        <v>2</v>
      </c>
      <c r="F5" s="75" t="s">
        <v>3</v>
      </c>
      <c r="G5" s="75" t="s">
        <v>4</v>
      </c>
      <c r="H5" s="78" t="s">
        <v>5</v>
      </c>
      <c r="I5" s="80" t="s">
        <v>6</v>
      </c>
      <c r="J5" s="80" t="s">
        <v>7</v>
      </c>
      <c r="K5" s="81" t="s">
        <v>8</v>
      </c>
      <c r="L5" s="82" t="s">
        <v>9</v>
      </c>
      <c r="M5" s="82" t="s">
        <v>10</v>
      </c>
      <c r="N5" s="82" t="s">
        <v>11</v>
      </c>
      <c r="O5" s="84" t="s">
        <v>12</v>
      </c>
      <c r="P5" s="84"/>
      <c r="Q5" s="84"/>
      <c r="R5" s="85" t="s">
        <v>13</v>
      </c>
      <c r="S5" s="85" t="s">
        <v>14</v>
      </c>
      <c r="T5" s="86" t="s">
        <v>15</v>
      </c>
      <c r="U5" s="88" t="s">
        <v>16</v>
      </c>
      <c r="V5" s="88"/>
      <c r="W5" s="88"/>
      <c r="X5" s="88"/>
      <c r="Y5" s="79" t="s">
        <v>17</v>
      </c>
      <c r="Z5" s="75" t="s">
        <v>18</v>
      </c>
      <c r="AA5" s="75" t="s">
        <v>19</v>
      </c>
      <c r="AB5" s="104" t="s">
        <v>21</v>
      </c>
      <c r="AC5" s="104" t="s">
        <v>22</v>
      </c>
      <c r="AD5" s="109" t="s">
        <v>23</v>
      </c>
      <c r="AE5" s="104" t="s">
        <v>24</v>
      </c>
      <c r="AF5" s="104" t="s">
        <v>25</v>
      </c>
      <c r="AG5" s="105" t="s">
        <v>26</v>
      </c>
      <c r="AH5" s="106"/>
      <c r="AI5" s="104" t="s">
        <v>27</v>
      </c>
      <c r="AJ5" s="104" t="s">
        <v>28</v>
      </c>
      <c r="AK5" s="103" t="s">
        <v>20</v>
      </c>
      <c r="AL5" s="10" t="s">
        <v>29</v>
      </c>
      <c r="AM5" s="6" t="s">
        <v>30</v>
      </c>
      <c r="AN5" s="6" t="s">
        <v>31</v>
      </c>
      <c r="AO5" s="6" t="s">
        <v>32</v>
      </c>
      <c r="AP5" s="11" t="s">
        <v>33</v>
      </c>
      <c r="AQ5" s="12"/>
      <c r="AR5" s="12"/>
    </row>
    <row r="6" spans="1:44" s="13" customFormat="1" ht="92.45" customHeight="1" x14ac:dyDescent="0.25">
      <c r="A6" s="75"/>
      <c r="B6" s="6"/>
      <c r="C6" s="75"/>
      <c r="D6" s="75"/>
      <c r="E6" s="77"/>
      <c r="F6" s="75"/>
      <c r="G6" s="75"/>
      <c r="H6" s="78"/>
      <c r="I6" s="80"/>
      <c r="J6" s="80"/>
      <c r="K6" s="81"/>
      <c r="L6" s="83"/>
      <c r="M6" s="83"/>
      <c r="N6" s="83"/>
      <c r="O6" s="7" t="s">
        <v>34</v>
      </c>
      <c r="P6" s="7" t="s">
        <v>35</v>
      </c>
      <c r="Q6" s="7" t="s">
        <v>36</v>
      </c>
      <c r="R6" s="84"/>
      <c r="S6" s="84"/>
      <c r="T6" s="87"/>
      <c r="U6" s="14" t="s">
        <v>37</v>
      </c>
      <c r="V6" s="14" t="s">
        <v>5</v>
      </c>
      <c r="W6" s="8" t="s">
        <v>38</v>
      </c>
      <c r="X6" s="9" t="s">
        <v>19</v>
      </c>
      <c r="Y6" s="79"/>
      <c r="Z6" s="75"/>
      <c r="AA6" s="75"/>
      <c r="AB6" s="75"/>
      <c r="AC6" s="75"/>
      <c r="AD6" s="104"/>
      <c r="AE6" s="75"/>
      <c r="AF6" s="75"/>
      <c r="AG6" s="107"/>
      <c r="AH6" s="108"/>
      <c r="AI6" s="75"/>
      <c r="AJ6" s="75"/>
      <c r="AK6" s="104"/>
      <c r="AL6" s="10">
        <v>380</v>
      </c>
      <c r="AM6" s="6">
        <f>AL6*0.7</f>
        <v>266</v>
      </c>
      <c r="AN6" s="6">
        <f>AM6+AL6</f>
        <v>646</v>
      </c>
      <c r="AO6" s="6">
        <f>AN6+AM6</f>
        <v>912</v>
      </c>
      <c r="AP6" s="11">
        <f>AO6+AL6</f>
        <v>1292</v>
      </c>
      <c r="AQ6" s="12"/>
      <c r="AR6" s="12"/>
    </row>
    <row r="7" spans="1:44" s="20" customFormat="1" ht="27" customHeight="1" x14ac:dyDescent="0.25">
      <c r="A7" s="15">
        <v>1</v>
      </c>
      <c r="B7" s="16"/>
      <c r="C7" s="101">
        <v>2</v>
      </c>
      <c r="D7" s="102"/>
      <c r="E7" s="17"/>
      <c r="F7" s="15">
        <v>3</v>
      </c>
      <c r="G7" s="15">
        <v>4</v>
      </c>
      <c r="H7" s="15">
        <v>5</v>
      </c>
      <c r="I7" s="15">
        <v>6</v>
      </c>
      <c r="J7" s="15">
        <v>6</v>
      </c>
      <c r="K7" s="15"/>
      <c r="L7" s="15"/>
      <c r="M7" s="15"/>
      <c r="N7" s="15"/>
      <c r="O7" s="15">
        <v>7</v>
      </c>
      <c r="P7" s="15">
        <v>8</v>
      </c>
      <c r="Q7" s="15" t="s">
        <v>39</v>
      </c>
      <c r="R7" s="15">
        <v>10</v>
      </c>
      <c r="S7" s="15">
        <v>11</v>
      </c>
      <c r="T7" s="15">
        <v>12</v>
      </c>
      <c r="U7" s="18">
        <v>11</v>
      </c>
      <c r="V7" s="18">
        <v>14</v>
      </c>
      <c r="W7" s="18"/>
      <c r="X7" s="18"/>
      <c r="Y7" s="19">
        <v>13</v>
      </c>
      <c r="Z7" s="15">
        <v>14</v>
      </c>
      <c r="AA7" s="15">
        <v>15</v>
      </c>
      <c r="AB7" s="15" t="s">
        <v>40</v>
      </c>
      <c r="AC7" s="15" t="s">
        <v>41</v>
      </c>
      <c r="AD7" s="15" t="s">
        <v>42</v>
      </c>
      <c r="AE7" s="15" t="s">
        <v>43</v>
      </c>
      <c r="AF7" s="15" t="s">
        <v>44</v>
      </c>
      <c r="AG7" s="101">
        <v>21</v>
      </c>
      <c r="AH7" s="102"/>
      <c r="AI7" s="15" t="s">
        <v>45</v>
      </c>
      <c r="AJ7" s="15" t="s">
        <v>46</v>
      </c>
      <c r="AK7" s="15"/>
      <c r="AL7" s="5"/>
      <c r="AM7" s="5"/>
      <c r="AN7" s="5"/>
      <c r="AO7" s="5"/>
      <c r="AP7" s="5"/>
      <c r="AQ7" s="5"/>
      <c r="AR7" s="5"/>
    </row>
    <row r="8" spans="1:44" s="20" customFormat="1" ht="24" customHeight="1" x14ac:dyDescent="0.25">
      <c r="A8" s="21">
        <v>1</v>
      </c>
      <c r="B8" s="21"/>
      <c r="C8" s="22" t="s">
        <v>54</v>
      </c>
      <c r="D8" s="22"/>
      <c r="E8" s="22"/>
      <c r="F8" s="23" t="s">
        <v>47</v>
      </c>
      <c r="G8" s="21">
        <v>3</v>
      </c>
      <c r="H8" s="24">
        <v>850</v>
      </c>
      <c r="I8" s="25">
        <v>48.2</v>
      </c>
      <c r="J8" s="25">
        <v>48.2</v>
      </c>
      <c r="K8" s="25">
        <v>48.2</v>
      </c>
      <c r="L8" s="25">
        <v>48.2</v>
      </c>
      <c r="M8" s="25">
        <v>48.2</v>
      </c>
      <c r="N8" s="25"/>
      <c r="O8" s="25">
        <v>48.2</v>
      </c>
      <c r="P8" s="26" t="s">
        <v>55</v>
      </c>
      <c r="Q8" s="39">
        <v>48.2</v>
      </c>
      <c r="R8" s="27"/>
      <c r="S8" s="27"/>
      <c r="T8" s="28">
        <f>J8-Q8-S8-R8</f>
        <v>0</v>
      </c>
      <c r="U8" s="24">
        <v>2</v>
      </c>
      <c r="V8" s="24">
        <v>289</v>
      </c>
      <c r="W8" s="29">
        <v>48</v>
      </c>
      <c r="X8" s="30" t="s">
        <v>56</v>
      </c>
      <c r="Y8" s="24" t="s">
        <v>50</v>
      </c>
      <c r="Z8" s="23" t="s">
        <v>48</v>
      </c>
      <c r="AA8" s="23" t="s">
        <v>56</v>
      </c>
      <c r="AB8" s="31">
        <f t="shared" ref="AB8:AB41" si="0">Q8*50000</f>
        <v>2410000</v>
      </c>
      <c r="AC8" s="31"/>
      <c r="AD8" s="31">
        <f t="shared" ref="AD8:AD39" si="1">Q8*9500</f>
        <v>457900</v>
      </c>
      <c r="AE8" s="31">
        <f t="shared" ref="AE8:AE41" si="2">10000*Q8</f>
        <v>482000</v>
      </c>
      <c r="AF8" s="31">
        <f t="shared" ref="AF8:AF41" si="3">150000*Q8</f>
        <v>7230000</v>
      </c>
      <c r="AG8" s="32">
        <v>1</v>
      </c>
      <c r="AH8" s="33">
        <f t="shared" ref="AH8:AH12" si="4">AG8*3500000</f>
        <v>3500000</v>
      </c>
      <c r="AI8" s="31">
        <f t="shared" ref="AI8:AI41" si="5">Q8*40000</f>
        <v>1928000</v>
      </c>
      <c r="AJ8" s="31">
        <f t="shared" ref="AJ8:AJ29" si="6">AI8+AH8+AF8+AE8+AD8+AC8+AB8</f>
        <v>16007900</v>
      </c>
      <c r="AK8" s="31"/>
      <c r="AL8" s="5"/>
      <c r="AM8" s="5"/>
      <c r="AN8" s="5"/>
      <c r="AO8" s="5"/>
      <c r="AP8" s="5"/>
      <c r="AQ8" s="5"/>
      <c r="AR8" s="5"/>
    </row>
    <row r="9" spans="1:44" s="20" customFormat="1" ht="93" customHeight="1" x14ac:dyDescent="0.25">
      <c r="A9" s="38">
        <v>2</v>
      </c>
      <c r="B9" s="38"/>
      <c r="C9" s="22" t="s">
        <v>58</v>
      </c>
      <c r="D9" s="22" t="s">
        <v>59</v>
      </c>
      <c r="E9" s="22"/>
      <c r="F9" s="35" t="s">
        <v>47</v>
      </c>
      <c r="G9" s="35">
        <v>3</v>
      </c>
      <c r="H9" s="35">
        <v>731</v>
      </c>
      <c r="I9" s="39">
        <v>1048.5</v>
      </c>
      <c r="J9" s="39">
        <v>1048.5</v>
      </c>
      <c r="K9" s="39"/>
      <c r="L9" s="39"/>
      <c r="M9" s="39"/>
      <c r="N9" s="39"/>
      <c r="O9" s="39">
        <v>897.3</v>
      </c>
      <c r="P9" s="39">
        <v>151.19999999999999</v>
      </c>
      <c r="Q9" s="39">
        <f t="shared" ref="Q9:Q29" si="7">O9+P9</f>
        <v>1048.5</v>
      </c>
      <c r="R9" s="40"/>
      <c r="S9" s="40"/>
      <c r="T9" s="28">
        <f t="shared" ref="T9:T20" si="8">J9-Q9-S9-R9</f>
        <v>0</v>
      </c>
      <c r="U9" s="41">
        <v>2</v>
      </c>
      <c r="V9" s="41">
        <v>132</v>
      </c>
      <c r="W9" s="42">
        <v>552</v>
      </c>
      <c r="X9" s="43" t="s">
        <v>60</v>
      </c>
      <c r="Y9" s="35" t="s">
        <v>50</v>
      </c>
      <c r="Z9" s="23" t="s">
        <v>48</v>
      </c>
      <c r="AA9" s="35" t="s">
        <v>61</v>
      </c>
      <c r="AB9" s="31">
        <f t="shared" si="0"/>
        <v>52425000</v>
      </c>
      <c r="AC9" s="31"/>
      <c r="AD9" s="31">
        <f t="shared" si="1"/>
        <v>9960750</v>
      </c>
      <c r="AE9" s="31">
        <f t="shared" si="2"/>
        <v>10485000</v>
      </c>
      <c r="AF9" s="31">
        <f t="shared" si="3"/>
        <v>157275000</v>
      </c>
      <c r="AG9" s="32">
        <v>3</v>
      </c>
      <c r="AH9" s="33">
        <f t="shared" si="4"/>
        <v>10500000</v>
      </c>
      <c r="AI9" s="31">
        <f t="shared" si="5"/>
        <v>41940000</v>
      </c>
      <c r="AJ9" s="31">
        <f t="shared" si="6"/>
        <v>282585750</v>
      </c>
      <c r="AK9" s="31"/>
      <c r="AL9" s="5"/>
      <c r="AM9" s="5"/>
      <c r="AN9" s="5"/>
      <c r="AO9" s="5"/>
      <c r="AP9" s="5"/>
      <c r="AQ9" s="5"/>
      <c r="AR9" s="5"/>
    </row>
    <row r="10" spans="1:44" s="20" customFormat="1" ht="30.6" customHeight="1" x14ac:dyDescent="0.25">
      <c r="A10" s="21">
        <v>3</v>
      </c>
      <c r="B10" s="21"/>
      <c r="C10" s="22" t="s">
        <v>62</v>
      </c>
      <c r="D10" s="22"/>
      <c r="E10" s="22"/>
      <c r="F10" s="23" t="s">
        <v>47</v>
      </c>
      <c r="G10" s="21">
        <v>3</v>
      </c>
      <c r="H10" s="24">
        <v>788</v>
      </c>
      <c r="I10" s="45">
        <v>454.8</v>
      </c>
      <c r="J10" s="45">
        <v>454.8</v>
      </c>
      <c r="K10" s="45"/>
      <c r="L10" s="45"/>
      <c r="M10" s="45"/>
      <c r="N10" s="45"/>
      <c r="O10" s="25">
        <v>383.9</v>
      </c>
      <c r="P10" s="26">
        <v>70.900000000000006</v>
      </c>
      <c r="Q10" s="25">
        <f t="shared" si="7"/>
        <v>454.79999999999995</v>
      </c>
      <c r="R10" s="27"/>
      <c r="S10" s="27"/>
      <c r="T10" s="28">
        <f t="shared" si="8"/>
        <v>5.6843418860808015E-14</v>
      </c>
      <c r="U10" s="41">
        <v>2</v>
      </c>
      <c r="V10" s="41">
        <v>132</v>
      </c>
      <c r="W10" s="29">
        <v>456</v>
      </c>
      <c r="X10" s="43" t="s">
        <v>60</v>
      </c>
      <c r="Y10" s="24" t="s">
        <v>50</v>
      </c>
      <c r="Z10" s="23" t="s">
        <v>48</v>
      </c>
      <c r="AA10" s="23" t="s">
        <v>60</v>
      </c>
      <c r="AB10" s="31">
        <f t="shared" si="0"/>
        <v>22739999.999999996</v>
      </c>
      <c r="AC10" s="31"/>
      <c r="AD10" s="31">
        <f t="shared" si="1"/>
        <v>4320600</v>
      </c>
      <c r="AE10" s="31">
        <f t="shared" si="2"/>
        <v>4548000</v>
      </c>
      <c r="AF10" s="31">
        <f t="shared" si="3"/>
        <v>68220000</v>
      </c>
      <c r="AG10" s="32">
        <v>1</v>
      </c>
      <c r="AH10" s="33">
        <f t="shared" si="4"/>
        <v>3500000</v>
      </c>
      <c r="AI10" s="31">
        <f t="shared" si="5"/>
        <v>18192000</v>
      </c>
      <c r="AJ10" s="31">
        <f t="shared" si="6"/>
        <v>121520600</v>
      </c>
      <c r="AK10" s="31"/>
      <c r="AL10" s="5"/>
      <c r="AM10" s="5"/>
      <c r="AN10" s="5"/>
      <c r="AO10" s="5"/>
      <c r="AP10" s="5"/>
      <c r="AQ10" s="5"/>
      <c r="AR10" s="5"/>
    </row>
    <row r="11" spans="1:44" s="20" customFormat="1" ht="31.15" customHeight="1" x14ac:dyDescent="0.25">
      <c r="A11" s="21">
        <v>4</v>
      </c>
      <c r="B11" s="21"/>
      <c r="C11" s="22" t="s">
        <v>63</v>
      </c>
      <c r="D11" s="22"/>
      <c r="E11" s="22"/>
      <c r="F11" s="23" t="s">
        <v>47</v>
      </c>
      <c r="G11" s="21">
        <v>3</v>
      </c>
      <c r="H11" s="24">
        <v>692</v>
      </c>
      <c r="I11" s="45">
        <v>490.6</v>
      </c>
      <c r="J11" s="45">
        <v>490.6</v>
      </c>
      <c r="K11" s="45"/>
      <c r="L11" s="45"/>
      <c r="M11" s="45"/>
      <c r="N11" s="45"/>
      <c r="O11" s="25">
        <v>310.39999999999998</v>
      </c>
      <c r="P11" s="26">
        <v>180.2</v>
      </c>
      <c r="Q11" s="25">
        <f t="shared" si="7"/>
        <v>490.59999999999997</v>
      </c>
      <c r="R11" s="27"/>
      <c r="S11" s="27"/>
      <c r="T11" s="28">
        <f t="shared" si="8"/>
        <v>5.6843418860808015E-14</v>
      </c>
      <c r="U11" s="24">
        <v>2</v>
      </c>
      <c r="V11" s="24">
        <v>132</v>
      </c>
      <c r="W11" s="29">
        <v>384</v>
      </c>
      <c r="X11" s="30" t="s">
        <v>64</v>
      </c>
      <c r="Y11" s="24" t="s">
        <v>50</v>
      </c>
      <c r="Z11" s="23" t="s">
        <v>48</v>
      </c>
      <c r="AA11" s="23" t="s">
        <v>60</v>
      </c>
      <c r="AB11" s="31">
        <f t="shared" si="0"/>
        <v>24530000</v>
      </c>
      <c r="AC11" s="31"/>
      <c r="AD11" s="31">
        <f t="shared" si="1"/>
        <v>4660700</v>
      </c>
      <c r="AE11" s="31">
        <f t="shared" si="2"/>
        <v>4906000</v>
      </c>
      <c r="AF11" s="31">
        <f t="shared" si="3"/>
        <v>73590000</v>
      </c>
      <c r="AG11" s="32">
        <v>1</v>
      </c>
      <c r="AH11" s="33">
        <f t="shared" si="4"/>
        <v>3500000</v>
      </c>
      <c r="AI11" s="31">
        <f t="shared" si="5"/>
        <v>19624000</v>
      </c>
      <c r="AJ11" s="31">
        <f t="shared" si="6"/>
        <v>130810700</v>
      </c>
      <c r="AK11" s="31"/>
      <c r="AL11" s="5"/>
      <c r="AM11" s="5"/>
      <c r="AN11" s="5"/>
      <c r="AO11" s="5"/>
      <c r="AP11" s="5"/>
      <c r="AQ11" s="5"/>
      <c r="AR11" s="5"/>
    </row>
    <row r="12" spans="1:44" s="20" customFormat="1" ht="31.15" customHeight="1" x14ac:dyDescent="0.25">
      <c r="A12" s="21">
        <v>5</v>
      </c>
      <c r="B12" s="21"/>
      <c r="C12" s="22" t="s">
        <v>65</v>
      </c>
      <c r="D12" s="22"/>
      <c r="E12" s="22"/>
      <c r="F12" s="23" t="s">
        <v>47</v>
      </c>
      <c r="G12" s="21">
        <v>3</v>
      </c>
      <c r="H12" s="24">
        <v>748</v>
      </c>
      <c r="I12" s="45">
        <v>157.5</v>
      </c>
      <c r="J12" s="45">
        <v>157.5</v>
      </c>
      <c r="K12" s="45"/>
      <c r="L12" s="45"/>
      <c r="M12" s="45"/>
      <c r="N12" s="45"/>
      <c r="O12" s="25">
        <v>114.7</v>
      </c>
      <c r="P12" s="26">
        <v>42.8</v>
      </c>
      <c r="Q12" s="25">
        <f t="shared" si="7"/>
        <v>157.5</v>
      </c>
      <c r="R12" s="27"/>
      <c r="S12" s="27"/>
      <c r="T12" s="28">
        <f t="shared" si="8"/>
        <v>0</v>
      </c>
      <c r="U12" s="24">
        <v>2</v>
      </c>
      <c r="V12" s="24">
        <v>132</v>
      </c>
      <c r="W12" s="29">
        <v>144</v>
      </c>
      <c r="X12" s="30" t="s">
        <v>64</v>
      </c>
      <c r="Y12" s="24" t="s">
        <v>50</v>
      </c>
      <c r="Z12" s="23" t="s">
        <v>48</v>
      </c>
      <c r="AA12" s="23" t="s">
        <v>60</v>
      </c>
      <c r="AB12" s="31">
        <f t="shared" si="0"/>
        <v>7875000</v>
      </c>
      <c r="AC12" s="31"/>
      <c r="AD12" s="31">
        <f t="shared" si="1"/>
        <v>1496250</v>
      </c>
      <c r="AE12" s="31">
        <f t="shared" si="2"/>
        <v>1575000</v>
      </c>
      <c r="AF12" s="31">
        <f t="shared" si="3"/>
        <v>23625000</v>
      </c>
      <c r="AG12" s="32">
        <v>1</v>
      </c>
      <c r="AH12" s="33">
        <f t="shared" si="4"/>
        <v>3500000</v>
      </c>
      <c r="AI12" s="31">
        <f t="shared" si="5"/>
        <v>6300000</v>
      </c>
      <c r="AJ12" s="31">
        <f t="shared" si="6"/>
        <v>44371250</v>
      </c>
      <c r="AK12" s="31"/>
      <c r="AL12" s="5"/>
      <c r="AM12" s="5"/>
      <c r="AN12" s="5"/>
      <c r="AO12" s="5"/>
      <c r="AP12" s="5"/>
      <c r="AQ12" s="5"/>
      <c r="AR12" s="5"/>
    </row>
    <row r="13" spans="1:44" s="20" customFormat="1" ht="24" customHeight="1" x14ac:dyDescent="0.25">
      <c r="A13" s="92">
        <v>6</v>
      </c>
      <c r="B13" s="21"/>
      <c r="C13" s="22" t="s">
        <v>66</v>
      </c>
      <c r="D13" s="22"/>
      <c r="E13" s="22"/>
      <c r="F13" s="23" t="s">
        <v>47</v>
      </c>
      <c r="G13" s="21">
        <v>3</v>
      </c>
      <c r="H13" s="24">
        <v>853</v>
      </c>
      <c r="I13" s="25">
        <v>158.80000000000001</v>
      </c>
      <c r="J13" s="25">
        <v>158.80000000000001</v>
      </c>
      <c r="K13" s="25"/>
      <c r="L13" s="25"/>
      <c r="M13" s="25"/>
      <c r="N13" s="25"/>
      <c r="O13" s="25">
        <v>158.80000000000001</v>
      </c>
      <c r="P13" s="26"/>
      <c r="Q13" s="25">
        <f t="shared" si="7"/>
        <v>158.80000000000001</v>
      </c>
      <c r="R13" s="27"/>
      <c r="S13" s="27"/>
      <c r="T13" s="28">
        <f t="shared" si="8"/>
        <v>0</v>
      </c>
      <c r="U13" s="24">
        <v>2</v>
      </c>
      <c r="V13" s="24">
        <v>526</v>
      </c>
      <c r="W13" s="29">
        <v>48</v>
      </c>
      <c r="X13" s="30" t="s">
        <v>56</v>
      </c>
      <c r="Y13" s="24" t="s">
        <v>50</v>
      </c>
      <c r="Z13" s="23" t="s">
        <v>48</v>
      </c>
      <c r="AA13" s="23" t="s">
        <v>56</v>
      </c>
      <c r="AB13" s="31">
        <f t="shared" si="0"/>
        <v>7940000.0000000009</v>
      </c>
      <c r="AC13" s="31"/>
      <c r="AD13" s="31">
        <f t="shared" si="1"/>
        <v>1508600</v>
      </c>
      <c r="AE13" s="31">
        <f t="shared" si="2"/>
        <v>1588000</v>
      </c>
      <c r="AF13" s="31">
        <f t="shared" si="3"/>
        <v>23820000</v>
      </c>
      <c r="AG13" s="32"/>
      <c r="AH13" s="33">
        <f t="shared" ref="AH13" si="9">AG13*3500000</f>
        <v>0</v>
      </c>
      <c r="AI13" s="31">
        <f t="shared" si="5"/>
        <v>6352000</v>
      </c>
      <c r="AJ13" s="31">
        <f t="shared" si="6"/>
        <v>41208600</v>
      </c>
      <c r="AK13" s="31"/>
      <c r="AL13" s="5"/>
      <c r="AM13" s="5"/>
      <c r="AN13" s="5"/>
      <c r="AO13" s="5"/>
      <c r="AP13" s="5"/>
      <c r="AQ13" s="5"/>
      <c r="AR13" s="5"/>
    </row>
    <row r="14" spans="1:44" s="20" customFormat="1" ht="24" customHeight="1" x14ac:dyDescent="0.25">
      <c r="A14" s="93"/>
      <c r="B14" s="21"/>
      <c r="C14" s="22" t="s">
        <v>67</v>
      </c>
      <c r="D14" s="22"/>
      <c r="E14" s="22"/>
      <c r="F14" s="23" t="s">
        <v>47</v>
      </c>
      <c r="G14" s="21">
        <v>3</v>
      </c>
      <c r="H14" s="24">
        <v>912</v>
      </c>
      <c r="I14" s="25">
        <v>181.7</v>
      </c>
      <c r="J14" s="25">
        <v>181.7</v>
      </c>
      <c r="K14" s="89"/>
      <c r="L14" s="89"/>
      <c r="M14" s="89"/>
      <c r="N14" s="25"/>
      <c r="O14" s="25">
        <v>181.7</v>
      </c>
      <c r="P14" s="26"/>
      <c r="Q14" s="25">
        <f t="shared" si="7"/>
        <v>181.7</v>
      </c>
      <c r="R14" s="27"/>
      <c r="S14" s="27"/>
      <c r="T14" s="28">
        <f t="shared" si="8"/>
        <v>0</v>
      </c>
      <c r="U14" s="24">
        <v>2</v>
      </c>
      <c r="V14" s="24">
        <v>324</v>
      </c>
      <c r="W14" s="29">
        <v>144</v>
      </c>
      <c r="X14" s="30" t="s">
        <v>56</v>
      </c>
      <c r="Y14" s="24" t="s">
        <v>50</v>
      </c>
      <c r="Z14" s="23" t="s">
        <v>48</v>
      </c>
      <c r="AA14" s="23" t="s">
        <v>56</v>
      </c>
      <c r="AB14" s="31">
        <f t="shared" si="0"/>
        <v>9085000</v>
      </c>
      <c r="AC14" s="31"/>
      <c r="AD14" s="31">
        <f t="shared" si="1"/>
        <v>1726150</v>
      </c>
      <c r="AE14" s="31">
        <f t="shared" si="2"/>
        <v>1817000</v>
      </c>
      <c r="AF14" s="31">
        <f t="shared" si="3"/>
        <v>27255000</v>
      </c>
      <c r="AG14" s="32">
        <v>2</v>
      </c>
      <c r="AH14" s="33">
        <f t="shared" ref="AH14:AH25" si="10">AG14*3500000</f>
        <v>7000000</v>
      </c>
      <c r="AI14" s="31">
        <f t="shared" si="5"/>
        <v>7268000</v>
      </c>
      <c r="AJ14" s="31">
        <f t="shared" si="6"/>
        <v>54151150</v>
      </c>
      <c r="AK14" s="31"/>
      <c r="AL14" s="5"/>
      <c r="AM14" s="5"/>
      <c r="AN14" s="5"/>
      <c r="AO14" s="5"/>
      <c r="AP14" s="5"/>
      <c r="AQ14" s="5"/>
      <c r="AR14" s="5"/>
    </row>
    <row r="15" spans="1:44" s="20" customFormat="1" ht="24" customHeight="1" x14ac:dyDescent="0.25">
      <c r="A15" s="93"/>
      <c r="B15" s="21"/>
      <c r="C15" s="22" t="s">
        <v>67</v>
      </c>
      <c r="D15" s="22"/>
      <c r="E15" s="22"/>
      <c r="F15" s="23" t="s">
        <v>47</v>
      </c>
      <c r="G15" s="21">
        <v>3</v>
      </c>
      <c r="H15" s="24">
        <v>916</v>
      </c>
      <c r="I15" s="25">
        <v>138.5</v>
      </c>
      <c r="J15" s="25">
        <v>46.8</v>
      </c>
      <c r="K15" s="89"/>
      <c r="L15" s="89"/>
      <c r="M15" s="89"/>
      <c r="N15" s="25"/>
      <c r="O15" s="25">
        <v>46.8</v>
      </c>
      <c r="P15" s="26"/>
      <c r="Q15" s="25">
        <f t="shared" si="7"/>
        <v>46.8</v>
      </c>
      <c r="R15" s="27"/>
      <c r="S15" s="27"/>
      <c r="T15" s="28">
        <f t="shared" si="8"/>
        <v>0</v>
      </c>
      <c r="U15" s="24">
        <v>2</v>
      </c>
      <c r="V15" s="24">
        <v>149</v>
      </c>
      <c r="W15" s="29">
        <v>38.4</v>
      </c>
      <c r="X15" s="30" t="s">
        <v>56</v>
      </c>
      <c r="Y15" s="24" t="s">
        <v>50</v>
      </c>
      <c r="Z15" s="23" t="s">
        <v>48</v>
      </c>
      <c r="AA15" s="23" t="s">
        <v>56</v>
      </c>
      <c r="AB15" s="31">
        <f t="shared" si="0"/>
        <v>2340000</v>
      </c>
      <c r="AC15" s="31"/>
      <c r="AD15" s="31">
        <f t="shared" si="1"/>
        <v>444600</v>
      </c>
      <c r="AE15" s="31">
        <f t="shared" si="2"/>
        <v>468000</v>
      </c>
      <c r="AF15" s="31">
        <f t="shared" si="3"/>
        <v>7020000</v>
      </c>
      <c r="AG15" s="32"/>
      <c r="AH15" s="33">
        <f t="shared" si="10"/>
        <v>0</v>
      </c>
      <c r="AI15" s="31">
        <f t="shared" si="5"/>
        <v>1872000</v>
      </c>
      <c r="AJ15" s="31">
        <f t="shared" si="6"/>
        <v>12144600</v>
      </c>
      <c r="AK15" s="31"/>
      <c r="AL15" s="5"/>
      <c r="AM15" s="5"/>
      <c r="AN15" s="5"/>
      <c r="AO15" s="5"/>
      <c r="AP15" s="5"/>
      <c r="AQ15" s="5"/>
      <c r="AR15" s="5"/>
    </row>
    <row r="16" spans="1:44" s="20" customFormat="1" ht="24" customHeight="1" x14ac:dyDescent="0.25">
      <c r="A16" s="94"/>
      <c r="B16" s="21"/>
      <c r="C16" s="22" t="s">
        <v>67</v>
      </c>
      <c r="D16" s="22"/>
      <c r="E16" s="22"/>
      <c r="F16" s="23" t="s">
        <v>47</v>
      </c>
      <c r="G16" s="21">
        <v>3</v>
      </c>
      <c r="H16" s="24">
        <v>714</v>
      </c>
      <c r="I16" s="45">
        <v>307.60000000000002</v>
      </c>
      <c r="J16" s="26">
        <v>129.5</v>
      </c>
      <c r="K16" s="26"/>
      <c r="L16" s="26"/>
      <c r="M16" s="26"/>
      <c r="N16" s="26"/>
      <c r="O16" s="26">
        <v>129.5</v>
      </c>
      <c r="P16" s="26"/>
      <c r="Q16" s="26">
        <f t="shared" si="7"/>
        <v>129.5</v>
      </c>
      <c r="R16" s="26"/>
      <c r="S16" s="26"/>
      <c r="T16" s="28">
        <f t="shared" si="8"/>
        <v>0</v>
      </c>
      <c r="U16" s="24">
        <v>2</v>
      </c>
      <c r="V16" s="24">
        <v>132</v>
      </c>
      <c r="W16" s="29">
        <v>120</v>
      </c>
      <c r="X16" s="30" t="s">
        <v>60</v>
      </c>
      <c r="Y16" s="24" t="s">
        <v>50</v>
      </c>
      <c r="Z16" s="23" t="s">
        <v>48</v>
      </c>
      <c r="AA16" s="23" t="s">
        <v>60</v>
      </c>
      <c r="AB16" s="31">
        <f t="shared" si="0"/>
        <v>6475000</v>
      </c>
      <c r="AC16" s="31"/>
      <c r="AD16" s="31">
        <f t="shared" si="1"/>
        <v>1230250</v>
      </c>
      <c r="AE16" s="31">
        <f t="shared" si="2"/>
        <v>1295000</v>
      </c>
      <c r="AF16" s="31">
        <f t="shared" si="3"/>
        <v>19425000</v>
      </c>
      <c r="AG16" s="32"/>
      <c r="AH16" s="33">
        <f t="shared" si="10"/>
        <v>0</v>
      </c>
      <c r="AI16" s="31">
        <f t="shared" si="5"/>
        <v>5180000</v>
      </c>
      <c r="AJ16" s="31">
        <f t="shared" si="6"/>
        <v>33605250</v>
      </c>
      <c r="AK16" s="31"/>
      <c r="AL16" s="5"/>
      <c r="AM16" s="5"/>
      <c r="AN16" s="5"/>
      <c r="AO16" s="5"/>
    </row>
    <row r="17" spans="1:44" s="20" customFormat="1" ht="30.6" customHeight="1" x14ac:dyDescent="0.25">
      <c r="A17" s="21">
        <v>7</v>
      </c>
      <c r="B17" s="21"/>
      <c r="C17" s="22" t="s">
        <v>68</v>
      </c>
      <c r="D17" s="22"/>
      <c r="E17" s="22"/>
      <c r="F17" s="23" t="s">
        <v>47</v>
      </c>
      <c r="G17" s="21">
        <v>3</v>
      </c>
      <c r="H17" s="24">
        <v>792</v>
      </c>
      <c r="I17" s="45">
        <v>348.6</v>
      </c>
      <c r="J17" s="45">
        <v>348.6</v>
      </c>
      <c r="K17" s="45"/>
      <c r="L17" s="45"/>
      <c r="M17" s="45"/>
      <c r="N17" s="45"/>
      <c r="O17" s="25">
        <v>318.10000000000002</v>
      </c>
      <c r="P17" s="26">
        <v>30.5</v>
      </c>
      <c r="Q17" s="25">
        <f t="shared" si="7"/>
        <v>348.6</v>
      </c>
      <c r="R17" s="27"/>
      <c r="S17" s="27"/>
      <c r="T17" s="28">
        <f t="shared" si="8"/>
        <v>0</v>
      </c>
      <c r="U17" s="24">
        <v>2</v>
      </c>
      <c r="V17" s="24">
        <v>432</v>
      </c>
      <c r="W17" s="29">
        <v>336</v>
      </c>
      <c r="X17" s="30" t="s">
        <v>69</v>
      </c>
      <c r="Y17" s="24" t="s">
        <v>50</v>
      </c>
      <c r="Z17" s="23" t="s">
        <v>48</v>
      </c>
      <c r="AA17" s="23" t="s">
        <v>60</v>
      </c>
      <c r="AB17" s="31">
        <f t="shared" si="0"/>
        <v>17430000</v>
      </c>
      <c r="AC17" s="31"/>
      <c r="AD17" s="31">
        <f t="shared" si="1"/>
        <v>3311700</v>
      </c>
      <c r="AE17" s="31">
        <f t="shared" si="2"/>
        <v>3486000</v>
      </c>
      <c r="AF17" s="31">
        <f t="shared" si="3"/>
        <v>52290000</v>
      </c>
      <c r="AG17" s="32">
        <v>1</v>
      </c>
      <c r="AH17" s="33">
        <f t="shared" si="10"/>
        <v>3500000</v>
      </c>
      <c r="AI17" s="31">
        <f t="shared" si="5"/>
        <v>13944000</v>
      </c>
      <c r="AJ17" s="31">
        <f t="shared" si="6"/>
        <v>93961700</v>
      </c>
      <c r="AK17" s="31"/>
      <c r="AL17" s="5"/>
      <c r="AM17" s="5"/>
      <c r="AN17" s="5"/>
      <c r="AO17" s="5"/>
      <c r="AP17" s="5"/>
      <c r="AQ17" s="5"/>
      <c r="AR17" s="5"/>
    </row>
    <row r="18" spans="1:44" s="20" customFormat="1" ht="24" customHeight="1" x14ac:dyDescent="0.25">
      <c r="A18" s="21">
        <v>8</v>
      </c>
      <c r="B18" s="21"/>
      <c r="C18" s="22" t="s">
        <v>70</v>
      </c>
      <c r="D18" s="22"/>
      <c r="E18" s="22"/>
      <c r="F18" s="23" t="s">
        <v>47</v>
      </c>
      <c r="G18" s="21">
        <v>5</v>
      </c>
      <c r="H18" s="24">
        <v>456</v>
      </c>
      <c r="I18" s="45">
        <v>659.1</v>
      </c>
      <c r="J18" s="45">
        <v>659.1</v>
      </c>
      <c r="K18" s="45"/>
      <c r="L18" s="45"/>
      <c r="M18" s="45"/>
      <c r="N18" s="45"/>
      <c r="O18" s="25">
        <v>544.70000000000005</v>
      </c>
      <c r="P18" s="25">
        <v>80.2</v>
      </c>
      <c r="Q18" s="25">
        <f t="shared" si="7"/>
        <v>624.90000000000009</v>
      </c>
      <c r="R18" s="27">
        <v>12.6</v>
      </c>
      <c r="S18" s="27">
        <v>21.6</v>
      </c>
      <c r="T18" s="28">
        <f t="shared" si="8"/>
        <v>-6.9277916736609768E-14</v>
      </c>
      <c r="U18" s="24">
        <v>3</v>
      </c>
      <c r="V18" s="24">
        <v>2</v>
      </c>
      <c r="W18" s="29">
        <v>576</v>
      </c>
      <c r="X18" s="48" t="s">
        <v>57</v>
      </c>
      <c r="Y18" s="24" t="s">
        <v>50</v>
      </c>
      <c r="Z18" s="23" t="s">
        <v>48</v>
      </c>
      <c r="AA18" s="23" t="s">
        <v>57</v>
      </c>
      <c r="AB18" s="31">
        <f t="shared" si="0"/>
        <v>31245000.000000004</v>
      </c>
      <c r="AC18" s="31"/>
      <c r="AD18" s="31">
        <f t="shared" si="1"/>
        <v>5936550.0000000009</v>
      </c>
      <c r="AE18" s="31">
        <f t="shared" si="2"/>
        <v>6249000.0000000009</v>
      </c>
      <c r="AF18" s="31">
        <f t="shared" si="3"/>
        <v>93735000.000000015</v>
      </c>
      <c r="AG18" s="32">
        <v>2</v>
      </c>
      <c r="AH18" s="33">
        <f t="shared" si="10"/>
        <v>7000000</v>
      </c>
      <c r="AI18" s="31">
        <f t="shared" si="5"/>
        <v>24996000.000000004</v>
      </c>
      <c r="AJ18" s="31">
        <f t="shared" si="6"/>
        <v>169161550.00000003</v>
      </c>
      <c r="AK18" s="31"/>
      <c r="AL18" s="5"/>
      <c r="AM18" s="5"/>
      <c r="AN18" s="5"/>
      <c r="AO18" s="5"/>
      <c r="AP18" s="5"/>
      <c r="AQ18" s="5"/>
      <c r="AR18" s="5"/>
    </row>
    <row r="19" spans="1:44" s="20" customFormat="1" ht="31.15" customHeight="1" x14ac:dyDescent="0.25">
      <c r="A19" s="92">
        <v>9</v>
      </c>
      <c r="B19" s="21"/>
      <c r="C19" s="22" t="s">
        <v>71</v>
      </c>
      <c r="D19" s="22"/>
      <c r="E19" s="22"/>
      <c r="F19" s="23" t="s">
        <v>47</v>
      </c>
      <c r="G19" s="21">
        <v>5</v>
      </c>
      <c r="H19" s="24">
        <v>645</v>
      </c>
      <c r="I19" s="45">
        <v>330.5</v>
      </c>
      <c r="J19" s="45">
        <v>336</v>
      </c>
      <c r="K19" s="45"/>
      <c r="L19" s="45"/>
      <c r="M19" s="45"/>
      <c r="N19" s="45"/>
      <c r="O19" s="25">
        <v>250.6</v>
      </c>
      <c r="P19" s="25">
        <v>85.4</v>
      </c>
      <c r="Q19" s="25">
        <f t="shared" si="7"/>
        <v>336</v>
      </c>
      <c r="R19" s="27"/>
      <c r="S19" s="27"/>
      <c r="T19" s="28">
        <f t="shared" si="8"/>
        <v>0</v>
      </c>
      <c r="U19" s="24">
        <v>2</v>
      </c>
      <c r="V19" s="24">
        <v>317</v>
      </c>
      <c r="W19" s="29">
        <v>288</v>
      </c>
      <c r="X19" s="30" t="s">
        <v>52</v>
      </c>
      <c r="Y19" s="24" t="s">
        <v>50</v>
      </c>
      <c r="Z19" s="23" t="s">
        <v>48</v>
      </c>
      <c r="AA19" s="23" t="s">
        <v>52</v>
      </c>
      <c r="AB19" s="31">
        <f t="shared" si="0"/>
        <v>16800000</v>
      </c>
      <c r="AC19" s="31"/>
      <c r="AD19" s="31">
        <f t="shared" si="1"/>
        <v>3192000</v>
      </c>
      <c r="AE19" s="31">
        <f t="shared" si="2"/>
        <v>3360000</v>
      </c>
      <c r="AF19" s="31">
        <f t="shared" si="3"/>
        <v>50400000</v>
      </c>
      <c r="AG19" s="32">
        <v>1</v>
      </c>
      <c r="AH19" s="33">
        <f t="shared" si="10"/>
        <v>3500000</v>
      </c>
      <c r="AI19" s="31">
        <f t="shared" si="5"/>
        <v>13440000</v>
      </c>
      <c r="AJ19" s="31">
        <f t="shared" si="6"/>
        <v>90692000</v>
      </c>
      <c r="AK19" s="31"/>
      <c r="AL19" s="5"/>
      <c r="AM19" s="46"/>
      <c r="AN19" s="5"/>
      <c r="AO19" s="5"/>
      <c r="AP19" s="5"/>
      <c r="AQ19" s="5"/>
      <c r="AR19" s="5"/>
    </row>
    <row r="20" spans="1:44" s="20" customFormat="1" ht="31.15" customHeight="1" x14ac:dyDescent="0.25">
      <c r="A20" s="94"/>
      <c r="B20" s="21"/>
      <c r="C20" s="22" t="s">
        <v>71</v>
      </c>
      <c r="D20" s="22"/>
      <c r="E20" s="22"/>
      <c r="F20" s="23" t="s">
        <v>47</v>
      </c>
      <c r="G20" s="21">
        <v>5</v>
      </c>
      <c r="H20" s="24">
        <v>2</v>
      </c>
      <c r="I20" s="47">
        <v>130.1</v>
      </c>
      <c r="J20" s="47">
        <v>48.8</v>
      </c>
      <c r="K20" s="47"/>
      <c r="L20" s="47"/>
      <c r="M20" s="47"/>
      <c r="N20" s="47"/>
      <c r="O20" s="25">
        <v>48.8</v>
      </c>
      <c r="P20" s="25"/>
      <c r="Q20" s="25">
        <f t="shared" si="7"/>
        <v>48.8</v>
      </c>
      <c r="R20" s="27"/>
      <c r="S20" s="27"/>
      <c r="T20" s="28">
        <f t="shared" si="8"/>
        <v>0</v>
      </c>
      <c r="U20" s="24">
        <v>2</v>
      </c>
      <c r="V20" s="24">
        <v>330</v>
      </c>
      <c r="W20" s="29">
        <v>36</v>
      </c>
      <c r="X20" s="30" t="s">
        <v>72</v>
      </c>
      <c r="Y20" s="24" t="s">
        <v>50</v>
      </c>
      <c r="Z20" s="23" t="s">
        <v>48</v>
      </c>
      <c r="AA20" s="23" t="s">
        <v>52</v>
      </c>
      <c r="AB20" s="31">
        <f t="shared" si="0"/>
        <v>2440000</v>
      </c>
      <c r="AC20" s="31"/>
      <c r="AD20" s="31">
        <f t="shared" si="1"/>
        <v>463600</v>
      </c>
      <c r="AE20" s="31">
        <f t="shared" si="2"/>
        <v>488000</v>
      </c>
      <c r="AF20" s="31">
        <f t="shared" si="3"/>
        <v>7320000</v>
      </c>
      <c r="AG20" s="32"/>
      <c r="AH20" s="33">
        <f t="shared" si="10"/>
        <v>0</v>
      </c>
      <c r="AI20" s="31">
        <f t="shared" si="5"/>
        <v>1952000</v>
      </c>
      <c r="AJ20" s="31">
        <f t="shared" si="6"/>
        <v>12663600</v>
      </c>
      <c r="AK20" s="31"/>
      <c r="AL20" s="5"/>
      <c r="AM20" s="5"/>
      <c r="AN20" s="5"/>
      <c r="AO20" s="5"/>
      <c r="AP20" s="5"/>
      <c r="AQ20" s="5"/>
      <c r="AR20" s="5"/>
    </row>
    <row r="21" spans="1:44" s="20" customFormat="1" ht="24" customHeight="1" x14ac:dyDescent="0.25">
      <c r="A21" s="21">
        <v>10</v>
      </c>
      <c r="B21" s="21"/>
      <c r="C21" s="22" t="s">
        <v>73</v>
      </c>
      <c r="D21" s="22" t="s">
        <v>74</v>
      </c>
      <c r="E21" s="22"/>
      <c r="F21" s="23" t="s">
        <v>47</v>
      </c>
      <c r="G21" s="21">
        <v>5</v>
      </c>
      <c r="H21" s="24">
        <v>61</v>
      </c>
      <c r="I21" s="45">
        <v>758</v>
      </c>
      <c r="J21" s="45">
        <v>758</v>
      </c>
      <c r="K21" s="45"/>
      <c r="L21" s="45"/>
      <c r="M21" s="45"/>
      <c r="N21" s="45"/>
      <c r="O21" s="25">
        <v>347.8</v>
      </c>
      <c r="P21" s="25">
        <v>410.2</v>
      </c>
      <c r="Q21" s="25">
        <f t="shared" si="7"/>
        <v>758</v>
      </c>
      <c r="R21" s="27"/>
      <c r="S21" s="27"/>
      <c r="T21" s="28">
        <f t="shared" ref="T21:T26" si="11">J21-Q21-S21-R21</f>
        <v>0</v>
      </c>
      <c r="U21" s="24">
        <v>3</v>
      </c>
      <c r="V21" s="24">
        <v>317</v>
      </c>
      <c r="W21" s="29">
        <v>734</v>
      </c>
      <c r="X21" s="48" t="s">
        <v>52</v>
      </c>
      <c r="Y21" s="24" t="s">
        <v>50</v>
      </c>
      <c r="Z21" s="23" t="s">
        <v>48</v>
      </c>
      <c r="AA21" s="23" t="s">
        <v>52</v>
      </c>
      <c r="AB21" s="31">
        <f t="shared" si="0"/>
        <v>37900000</v>
      </c>
      <c r="AC21" s="31"/>
      <c r="AD21" s="31">
        <f t="shared" si="1"/>
        <v>7201000</v>
      </c>
      <c r="AE21" s="31">
        <f t="shared" si="2"/>
        <v>7580000</v>
      </c>
      <c r="AF21" s="31">
        <f t="shared" si="3"/>
        <v>113700000</v>
      </c>
      <c r="AG21" s="32">
        <v>1</v>
      </c>
      <c r="AH21" s="33">
        <f t="shared" si="10"/>
        <v>3500000</v>
      </c>
      <c r="AI21" s="31">
        <f t="shared" si="5"/>
        <v>30320000</v>
      </c>
      <c r="AJ21" s="31">
        <f t="shared" si="6"/>
        <v>200201000</v>
      </c>
      <c r="AK21" s="31"/>
      <c r="AL21" s="5"/>
      <c r="AM21" s="5"/>
      <c r="AN21" s="5"/>
      <c r="AO21" s="5"/>
      <c r="AP21" s="5"/>
      <c r="AQ21" s="5"/>
      <c r="AR21" s="5"/>
    </row>
    <row r="22" spans="1:44" s="20" customFormat="1" ht="30.6" customHeight="1" x14ac:dyDescent="0.25">
      <c r="A22" s="95">
        <v>11</v>
      </c>
      <c r="B22" s="38"/>
      <c r="C22" s="22" t="s">
        <v>75</v>
      </c>
      <c r="D22" s="22"/>
      <c r="E22" s="22"/>
      <c r="F22" s="35" t="s">
        <v>47</v>
      </c>
      <c r="G22" s="35">
        <v>5</v>
      </c>
      <c r="H22" s="35">
        <v>642</v>
      </c>
      <c r="I22" s="53">
        <v>391.8</v>
      </c>
      <c r="J22" s="53">
        <v>391.8</v>
      </c>
      <c r="K22" s="22"/>
      <c r="L22" s="22"/>
      <c r="M22" s="22"/>
      <c r="N22" s="22"/>
      <c r="O22" s="39">
        <f>357.3+32.3</f>
        <v>389.6</v>
      </c>
      <c r="P22" s="39">
        <v>2.2000000000000002</v>
      </c>
      <c r="Q22" s="39">
        <v>391.8</v>
      </c>
      <c r="R22" s="40"/>
      <c r="S22" s="40"/>
      <c r="T22" s="28">
        <f t="shared" si="11"/>
        <v>0</v>
      </c>
      <c r="U22" s="41">
        <v>2</v>
      </c>
      <c r="V22" s="41">
        <v>317</v>
      </c>
      <c r="W22" s="42">
        <v>312</v>
      </c>
      <c r="X22" s="35" t="s">
        <v>56</v>
      </c>
      <c r="Y22" s="35" t="s">
        <v>50</v>
      </c>
      <c r="Z22" s="23" t="s">
        <v>48</v>
      </c>
      <c r="AA22" s="38" t="s">
        <v>76</v>
      </c>
      <c r="AB22" s="31">
        <f t="shared" si="0"/>
        <v>19590000</v>
      </c>
      <c r="AC22" s="31"/>
      <c r="AD22" s="31">
        <f t="shared" si="1"/>
        <v>3722100</v>
      </c>
      <c r="AE22" s="31">
        <f t="shared" si="2"/>
        <v>3918000</v>
      </c>
      <c r="AF22" s="31">
        <f t="shared" si="3"/>
        <v>58770000</v>
      </c>
      <c r="AG22" s="32">
        <v>1</v>
      </c>
      <c r="AH22" s="33">
        <f t="shared" si="10"/>
        <v>3500000</v>
      </c>
      <c r="AI22" s="31">
        <f t="shared" si="5"/>
        <v>15672000</v>
      </c>
      <c r="AJ22" s="31">
        <f t="shared" si="6"/>
        <v>105172100</v>
      </c>
      <c r="AK22" s="31"/>
      <c r="AL22" s="5"/>
      <c r="AM22" s="5"/>
      <c r="AN22" s="5"/>
      <c r="AO22" s="5"/>
      <c r="AP22" s="5"/>
      <c r="AQ22" s="5"/>
      <c r="AR22" s="5"/>
    </row>
    <row r="23" spans="1:44" s="20" customFormat="1" ht="30.6" customHeight="1" x14ac:dyDescent="0.25">
      <c r="A23" s="96"/>
      <c r="B23" s="21"/>
      <c r="C23" s="22" t="s">
        <v>75</v>
      </c>
      <c r="D23" s="22"/>
      <c r="E23" s="22"/>
      <c r="F23" s="23" t="s">
        <v>47</v>
      </c>
      <c r="G23" s="21">
        <v>3</v>
      </c>
      <c r="H23" s="24">
        <v>906</v>
      </c>
      <c r="I23" s="25">
        <v>202.4</v>
      </c>
      <c r="J23" s="25">
        <v>202.4</v>
      </c>
      <c r="K23" s="25"/>
      <c r="L23" s="25"/>
      <c r="M23" s="25"/>
      <c r="N23" s="25"/>
      <c r="O23" s="25">
        <v>200.6</v>
      </c>
      <c r="P23" s="26">
        <v>1.8</v>
      </c>
      <c r="Q23" s="25">
        <f t="shared" si="7"/>
        <v>202.4</v>
      </c>
      <c r="R23" s="27"/>
      <c r="S23" s="27"/>
      <c r="T23" s="28">
        <f t="shared" si="11"/>
        <v>0</v>
      </c>
      <c r="U23" s="24">
        <v>2</v>
      </c>
      <c r="V23" s="24">
        <v>332</v>
      </c>
      <c r="W23" s="29">
        <v>192</v>
      </c>
      <c r="X23" s="48" t="s">
        <v>56</v>
      </c>
      <c r="Y23" s="24" t="s">
        <v>50</v>
      </c>
      <c r="Z23" s="23" t="s">
        <v>48</v>
      </c>
      <c r="AA23" s="23" t="s">
        <v>52</v>
      </c>
      <c r="AB23" s="31">
        <f t="shared" si="0"/>
        <v>10120000</v>
      </c>
      <c r="AC23" s="31"/>
      <c r="AD23" s="31">
        <f t="shared" si="1"/>
        <v>1922800</v>
      </c>
      <c r="AE23" s="31">
        <f t="shared" si="2"/>
        <v>2024000</v>
      </c>
      <c r="AF23" s="31">
        <f t="shared" si="3"/>
        <v>30360000</v>
      </c>
      <c r="AG23" s="32"/>
      <c r="AH23" s="33">
        <f t="shared" si="10"/>
        <v>0</v>
      </c>
      <c r="AI23" s="31">
        <f t="shared" si="5"/>
        <v>8096000</v>
      </c>
      <c r="AJ23" s="31">
        <f t="shared" si="6"/>
        <v>52522800</v>
      </c>
      <c r="AK23" s="31"/>
      <c r="AL23" s="5"/>
      <c r="AM23" s="5"/>
      <c r="AN23" s="5"/>
      <c r="AO23" s="5"/>
      <c r="AP23" s="5"/>
      <c r="AQ23" s="5"/>
      <c r="AR23" s="5"/>
    </row>
    <row r="24" spans="1:44" s="20" customFormat="1" ht="30.6" customHeight="1" x14ac:dyDescent="0.25">
      <c r="A24" s="97"/>
      <c r="B24" s="21"/>
      <c r="C24" s="22" t="s">
        <v>75</v>
      </c>
      <c r="D24" s="22"/>
      <c r="E24" s="22"/>
      <c r="F24" s="23" t="s">
        <v>47</v>
      </c>
      <c r="G24" s="21">
        <v>3</v>
      </c>
      <c r="H24" s="24">
        <v>919</v>
      </c>
      <c r="I24" s="25">
        <v>1016.1</v>
      </c>
      <c r="J24" s="49">
        <v>155.1</v>
      </c>
      <c r="K24" s="49"/>
      <c r="L24" s="49"/>
      <c r="M24" s="49"/>
      <c r="N24" s="49"/>
      <c r="O24" s="49">
        <v>155.1</v>
      </c>
      <c r="P24" s="26"/>
      <c r="Q24" s="25">
        <f t="shared" si="7"/>
        <v>155.1</v>
      </c>
      <c r="R24" s="27"/>
      <c r="S24" s="27"/>
      <c r="T24" s="28">
        <f t="shared" si="11"/>
        <v>0</v>
      </c>
      <c r="U24" s="24">
        <v>2</v>
      </c>
      <c r="V24" s="24">
        <v>336</v>
      </c>
      <c r="W24" s="29">
        <v>120</v>
      </c>
      <c r="X24" s="48" t="s">
        <v>56</v>
      </c>
      <c r="Y24" s="24" t="s">
        <v>50</v>
      </c>
      <c r="Z24" s="23" t="s">
        <v>48</v>
      </c>
      <c r="AA24" s="23" t="s">
        <v>52</v>
      </c>
      <c r="AB24" s="31">
        <f t="shared" si="0"/>
        <v>7755000</v>
      </c>
      <c r="AC24" s="31"/>
      <c r="AD24" s="31">
        <f t="shared" si="1"/>
        <v>1473450</v>
      </c>
      <c r="AE24" s="31">
        <f t="shared" si="2"/>
        <v>1551000</v>
      </c>
      <c r="AF24" s="31">
        <f t="shared" si="3"/>
        <v>23265000</v>
      </c>
      <c r="AG24" s="32"/>
      <c r="AH24" s="33">
        <f t="shared" si="10"/>
        <v>0</v>
      </c>
      <c r="AI24" s="31">
        <f t="shared" si="5"/>
        <v>6204000</v>
      </c>
      <c r="AJ24" s="31">
        <f t="shared" si="6"/>
        <v>40248450</v>
      </c>
      <c r="AK24" s="31"/>
      <c r="AL24" s="5"/>
      <c r="AM24" s="5"/>
      <c r="AN24" s="5"/>
      <c r="AO24" s="5"/>
      <c r="AP24" s="5"/>
      <c r="AQ24" s="5"/>
      <c r="AR24" s="5"/>
    </row>
    <row r="25" spans="1:44" s="20" customFormat="1" ht="60.6" customHeight="1" x14ac:dyDescent="0.25">
      <c r="A25" s="70">
        <v>12</v>
      </c>
      <c r="B25" s="21"/>
      <c r="C25" s="22" t="s">
        <v>77</v>
      </c>
      <c r="D25" s="22"/>
      <c r="E25" s="22"/>
      <c r="F25" s="23" t="s">
        <v>47</v>
      </c>
      <c r="G25" s="21">
        <v>3</v>
      </c>
      <c r="H25" s="24">
        <v>1188</v>
      </c>
      <c r="I25" s="45">
        <v>687.7</v>
      </c>
      <c r="J25" s="45">
        <v>687.7</v>
      </c>
      <c r="K25" s="45"/>
      <c r="L25" s="45"/>
      <c r="M25" s="45"/>
      <c r="N25" s="45"/>
      <c r="O25" s="49">
        <v>470.5</v>
      </c>
      <c r="P25" s="26">
        <v>217.2</v>
      </c>
      <c r="Q25" s="25">
        <f t="shared" si="7"/>
        <v>687.7</v>
      </c>
      <c r="R25" s="27"/>
      <c r="S25" s="27"/>
      <c r="T25" s="28">
        <f t="shared" si="11"/>
        <v>0</v>
      </c>
      <c r="U25" s="41">
        <v>1</v>
      </c>
      <c r="V25" s="41">
        <v>132</v>
      </c>
      <c r="W25" s="42">
        <v>360</v>
      </c>
      <c r="X25" s="43" t="s">
        <v>78</v>
      </c>
      <c r="Y25" s="24" t="s">
        <v>50</v>
      </c>
      <c r="Z25" s="23" t="s">
        <v>48</v>
      </c>
      <c r="AA25" s="23" t="s">
        <v>60</v>
      </c>
      <c r="AB25" s="31">
        <f t="shared" si="0"/>
        <v>34385000</v>
      </c>
      <c r="AC25" s="31"/>
      <c r="AD25" s="31">
        <f t="shared" si="1"/>
        <v>6533150</v>
      </c>
      <c r="AE25" s="31">
        <f t="shared" si="2"/>
        <v>6877000</v>
      </c>
      <c r="AF25" s="31">
        <f t="shared" si="3"/>
        <v>103155000</v>
      </c>
      <c r="AG25" s="32">
        <v>1</v>
      </c>
      <c r="AH25" s="33">
        <f t="shared" si="10"/>
        <v>3500000</v>
      </c>
      <c r="AI25" s="31">
        <f t="shared" si="5"/>
        <v>27508000</v>
      </c>
      <c r="AJ25" s="31">
        <f t="shared" si="6"/>
        <v>181958150</v>
      </c>
      <c r="AK25" s="31"/>
      <c r="AL25" s="5"/>
      <c r="AM25" s="5"/>
      <c r="AN25" s="5"/>
      <c r="AO25" s="5"/>
      <c r="AP25" s="5"/>
      <c r="AQ25" s="5"/>
      <c r="AR25" s="5"/>
    </row>
    <row r="26" spans="1:44" s="20" customFormat="1" ht="31.15" customHeight="1" x14ac:dyDescent="0.25">
      <c r="A26" s="92">
        <v>13</v>
      </c>
      <c r="B26" s="21"/>
      <c r="C26" s="22" t="s">
        <v>79</v>
      </c>
      <c r="D26" s="22"/>
      <c r="E26" s="22"/>
      <c r="F26" s="23" t="s">
        <v>47</v>
      </c>
      <c r="G26" s="21">
        <v>3</v>
      </c>
      <c r="H26" s="24">
        <v>911</v>
      </c>
      <c r="I26" s="25">
        <v>179.1</v>
      </c>
      <c r="J26" s="25">
        <v>179.1</v>
      </c>
      <c r="K26" s="25"/>
      <c r="L26" s="25"/>
      <c r="M26" s="25"/>
      <c r="N26" s="25"/>
      <c r="O26" s="25">
        <v>161.80000000000001</v>
      </c>
      <c r="P26" s="26">
        <v>17.3</v>
      </c>
      <c r="Q26" s="25">
        <f>O26+P26</f>
        <v>179.10000000000002</v>
      </c>
      <c r="R26" s="27"/>
      <c r="S26" s="27"/>
      <c r="T26" s="28">
        <f t="shared" si="11"/>
        <v>-2.8421709430404007E-14</v>
      </c>
      <c r="U26" s="24">
        <v>2</v>
      </c>
      <c r="V26" s="24">
        <v>325</v>
      </c>
      <c r="W26" s="29">
        <v>156</v>
      </c>
      <c r="X26" s="30" t="s">
        <v>56</v>
      </c>
      <c r="Y26" s="24" t="s">
        <v>50</v>
      </c>
      <c r="Z26" s="23" t="s">
        <v>48</v>
      </c>
      <c r="AA26" s="23" t="s">
        <v>52</v>
      </c>
      <c r="AB26" s="31">
        <f t="shared" si="0"/>
        <v>8955000.0000000019</v>
      </c>
      <c r="AC26" s="31"/>
      <c r="AD26" s="31">
        <f t="shared" si="1"/>
        <v>1701450.0000000002</v>
      </c>
      <c r="AE26" s="31">
        <f t="shared" si="2"/>
        <v>1791000.0000000002</v>
      </c>
      <c r="AF26" s="31">
        <f t="shared" si="3"/>
        <v>26865000.000000004</v>
      </c>
      <c r="AG26" s="32"/>
      <c r="AH26" s="33">
        <f>AG26*3500000</f>
        <v>0</v>
      </c>
      <c r="AI26" s="31">
        <f t="shared" si="5"/>
        <v>7164000.0000000009</v>
      </c>
      <c r="AJ26" s="31">
        <f>AI26+AH26+AF26+AE26+AD26+AC26+AB26</f>
        <v>46476450.000000007</v>
      </c>
      <c r="AK26" s="31"/>
      <c r="AL26" s="5"/>
      <c r="AM26" s="5"/>
      <c r="AN26" s="5"/>
      <c r="AO26" s="5"/>
      <c r="AP26" s="5"/>
      <c r="AQ26" s="5"/>
      <c r="AR26" s="5"/>
    </row>
    <row r="27" spans="1:44" s="20" customFormat="1" ht="55.15" customHeight="1" x14ac:dyDescent="0.25">
      <c r="A27" s="94"/>
      <c r="B27" s="21"/>
      <c r="C27" s="22" t="s">
        <v>79</v>
      </c>
      <c r="D27" s="22"/>
      <c r="E27" s="22"/>
      <c r="F27" s="23" t="s">
        <v>47</v>
      </c>
      <c r="G27" s="21">
        <v>3</v>
      </c>
      <c r="H27" s="24">
        <v>1185</v>
      </c>
      <c r="I27" s="45">
        <v>470</v>
      </c>
      <c r="J27" s="45">
        <v>470</v>
      </c>
      <c r="K27" s="45"/>
      <c r="L27" s="45"/>
      <c r="M27" s="45"/>
      <c r="N27" s="45"/>
      <c r="O27" s="49">
        <v>107.4</v>
      </c>
      <c r="P27" s="49">
        <v>362.6</v>
      </c>
      <c r="Q27" s="25">
        <v>460</v>
      </c>
      <c r="R27" s="27"/>
      <c r="S27" s="27"/>
      <c r="T27" s="28">
        <f t="shared" ref="T27:T41" si="12">J27-Q27-S27-R27</f>
        <v>10</v>
      </c>
      <c r="U27" s="24">
        <v>2</v>
      </c>
      <c r="V27" s="24">
        <v>132</v>
      </c>
      <c r="W27" s="29">
        <v>432</v>
      </c>
      <c r="X27" s="48" t="s">
        <v>81</v>
      </c>
      <c r="Y27" s="24" t="s">
        <v>50</v>
      </c>
      <c r="Z27" s="23" t="s">
        <v>48</v>
      </c>
      <c r="AA27" s="23" t="s">
        <v>60</v>
      </c>
      <c r="AB27" s="31">
        <f t="shared" si="0"/>
        <v>23000000</v>
      </c>
      <c r="AC27" s="31"/>
      <c r="AD27" s="31">
        <f t="shared" si="1"/>
        <v>4370000</v>
      </c>
      <c r="AE27" s="31">
        <f t="shared" si="2"/>
        <v>4600000</v>
      </c>
      <c r="AF27" s="31">
        <f t="shared" si="3"/>
        <v>69000000</v>
      </c>
      <c r="AG27" s="32">
        <v>1</v>
      </c>
      <c r="AH27" s="33">
        <f t="shared" ref="AH27:AH32" si="13">AG27*3500000</f>
        <v>3500000</v>
      </c>
      <c r="AI27" s="31">
        <f t="shared" si="5"/>
        <v>18400000</v>
      </c>
      <c r="AJ27" s="31">
        <f t="shared" si="6"/>
        <v>122870000</v>
      </c>
      <c r="AK27" s="31"/>
      <c r="AL27" s="5"/>
      <c r="AM27" s="5"/>
      <c r="AN27" s="5"/>
      <c r="AO27" s="5"/>
    </row>
    <row r="28" spans="1:44" s="20" customFormat="1" ht="24.6" customHeight="1" x14ac:dyDescent="0.25">
      <c r="A28" s="92">
        <v>14</v>
      </c>
      <c r="B28" s="21"/>
      <c r="C28" s="22" t="s">
        <v>82</v>
      </c>
      <c r="D28" s="22"/>
      <c r="E28" s="22"/>
      <c r="F28" s="23" t="s">
        <v>47</v>
      </c>
      <c r="G28" s="21">
        <v>5</v>
      </c>
      <c r="H28" s="24">
        <v>647</v>
      </c>
      <c r="I28" s="45">
        <v>634.6</v>
      </c>
      <c r="J28" s="45">
        <v>171.6</v>
      </c>
      <c r="K28" s="45"/>
      <c r="L28" s="45"/>
      <c r="M28" s="45"/>
      <c r="N28" s="45"/>
      <c r="O28" s="45">
        <v>171.6</v>
      </c>
      <c r="P28" s="25"/>
      <c r="Q28" s="25">
        <f t="shared" si="7"/>
        <v>171.6</v>
      </c>
      <c r="R28" s="27"/>
      <c r="S28" s="27"/>
      <c r="T28" s="28">
        <f t="shared" si="12"/>
        <v>0</v>
      </c>
      <c r="U28" s="24">
        <v>2</v>
      </c>
      <c r="V28" s="24">
        <v>317</v>
      </c>
      <c r="W28" s="29">
        <v>168</v>
      </c>
      <c r="X28" s="48" t="s">
        <v>52</v>
      </c>
      <c r="Y28" s="24" t="s">
        <v>50</v>
      </c>
      <c r="Z28" s="23" t="s">
        <v>48</v>
      </c>
      <c r="AA28" s="23" t="s">
        <v>52</v>
      </c>
      <c r="AB28" s="31">
        <f t="shared" si="0"/>
        <v>8580000</v>
      </c>
      <c r="AC28" s="31"/>
      <c r="AD28" s="31">
        <f t="shared" si="1"/>
        <v>1630200</v>
      </c>
      <c r="AE28" s="31">
        <f t="shared" si="2"/>
        <v>1716000</v>
      </c>
      <c r="AF28" s="31">
        <f t="shared" si="3"/>
        <v>25740000</v>
      </c>
      <c r="AG28" s="32"/>
      <c r="AH28" s="33">
        <f t="shared" si="13"/>
        <v>0</v>
      </c>
      <c r="AI28" s="31">
        <f t="shared" si="5"/>
        <v>6864000</v>
      </c>
      <c r="AJ28" s="31">
        <f t="shared" si="6"/>
        <v>44530200</v>
      </c>
      <c r="AK28" s="31"/>
      <c r="AL28" s="5"/>
      <c r="AM28" s="5"/>
      <c r="AN28" s="5"/>
      <c r="AO28" s="5"/>
      <c r="AP28" s="50" t="s">
        <v>83</v>
      </c>
      <c r="AQ28" s="5"/>
      <c r="AR28" s="5"/>
    </row>
    <row r="29" spans="1:44" s="20" customFormat="1" ht="31.15" customHeight="1" x14ac:dyDescent="0.25">
      <c r="A29" s="94"/>
      <c r="B29" s="21"/>
      <c r="C29" s="22" t="s">
        <v>82</v>
      </c>
      <c r="D29" s="22"/>
      <c r="E29" s="22"/>
      <c r="F29" s="23" t="s">
        <v>47</v>
      </c>
      <c r="G29" s="21">
        <v>3</v>
      </c>
      <c r="H29" s="24">
        <v>915</v>
      </c>
      <c r="I29" s="45">
        <v>185</v>
      </c>
      <c r="J29" s="29">
        <v>61.7</v>
      </c>
      <c r="K29" s="29"/>
      <c r="L29" s="29"/>
      <c r="M29" s="29"/>
      <c r="N29" s="29"/>
      <c r="O29" s="29">
        <v>61.7</v>
      </c>
      <c r="P29" s="45"/>
      <c r="Q29" s="25">
        <f t="shared" si="7"/>
        <v>61.7</v>
      </c>
      <c r="R29" s="27"/>
      <c r="S29" s="27"/>
      <c r="T29" s="28">
        <f t="shared" si="12"/>
        <v>0</v>
      </c>
      <c r="U29" s="24">
        <v>2</v>
      </c>
      <c r="V29" s="24">
        <v>330</v>
      </c>
      <c r="W29" s="29">
        <v>48</v>
      </c>
      <c r="X29" s="48" t="s">
        <v>81</v>
      </c>
      <c r="Y29" s="24" t="s">
        <v>50</v>
      </c>
      <c r="Z29" s="23" t="s">
        <v>48</v>
      </c>
      <c r="AA29" s="23" t="s">
        <v>57</v>
      </c>
      <c r="AB29" s="31">
        <f t="shared" si="0"/>
        <v>3085000</v>
      </c>
      <c r="AC29" s="31"/>
      <c r="AD29" s="31">
        <f t="shared" si="1"/>
        <v>586150</v>
      </c>
      <c r="AE29" s="31">
        <f t="shared" si="2"/>
        <v>617000</v>
      </c>
      <c r="AF29" s="31">
        <f t="shared" si="3"/>
        <v>9255000</v>
      </c>
      <c r="AG29" s="32"/>
      <c r="AH29" s="33">
        <f t="shared" si="13"/>
        <v>0</v>
      </c>
      <c r="AI29" s="31">
        <f t="shared" si="5"/>
        <v>2468000</v>
      </c>
      <c r="AJ29" s="31">
        <f t="shared" si="6"/>
        <v>16011150</v>
      </c>
      <c r="AK29" s="31"/>
      <c r="AL29" s="5"/>
      <c r="AM29" s="5"/>
      <c r="AN29" s="5"/>
      <c r="AO29" s="5"/>
      <c r="AP29" s="5"/>
      <c r="AQ29" s="5"/>
      <c r="AR29" s="5"/>
    </row>
    <row r="30" spans="1:44" s="20" customFormat="1" ht="37.9" customHeight="1" x14ac:dyDescent="0.25">
      <c r="A30" s="21">
        <v>15</v>
      </c>
      <c r="B30" s="21"/>
      <c r="C30" s="22" t="s">
        <v>84</v>
      </c>
      <c r="D30" s="22"/>
      <c r="E30" s="22"/>
      <c r="F30" s="23" t="s">
        <v>47</v>
      </c>
      <c r="G30" s="21">
        <v>5</v>
      </c>
      <c r="H30" s="24">
        <v>643</v>
      </c>
      <c r="I30" s="45">
        <v>196.2</v>
      </c>
      <c r="J30" s="45">
        <v>196.2</v>
      </c>
      <c r="K30" s="45"/>
      <c r="L30" s="45"/>
      <c r="M30" s="45"/>
      <c r="N30" s="45"/>
      <c r="O30" s="29">
        <v>182</v>
      </c>
      <c r="P30" s="25">
        <v>14.2</v>
      </c>
      <c r="Q30" s="25">
        <f t="shared" ref="Q30:Q46" si="14">O30+P30</f>
        <v>196.2</v>
      </c>
      <c r="R30" s="27"/>
      <c r="S30" s="27"/>
      <c r="T30" s="28">
        <f t="shared" si="12"/>
        <v>0</v>
      </c>
      <c r="U30" s="41">
        <v>2</v>
      </c>
      <c r="V30" s="41">
        <v>317</v>
      </c>
      <c r="W30" s="39">
        <v>192</v>
      </c>
      <c r="X30" s="35" t="s">
        <v>53</v>
      </c>
      <c r="Y30" s="24" t="s">
        <v>50</v>
      </c>
      <c r="Z30" s="23" t="s">
        <v>48</v>
      </c>
      <c r="AA30" s="23" t="s">
        <v>52</v>
      </c>
      <c r="AB30" s="31">
        <f t="shared" si="0"/>
        <v>9810000</v>
      </c>
      <c r="AC30" s="31"/>
      <c r="AD30" s="31">
        <f t="shared" si="1"/>
        <v>1863900</v>
      </c>
      <c r="AE30" s="31">
        <f t="shared" si="2"/>
        <v>1962000</v>
      </c>
      <c r="AF30" s="31">
        <f t="shared" si="3"/>
        <v>29430000</v>
      </c>
      <c r="AG30" s="32"/>
      <c r="AH30" s="33">
        <f t="shared" si="13"/>
        <v>0</v>
      </c>
      <c r="AI30" s="31">
        <f t="shared" si="5"/>
        <v>7848000</v>
      </c>
      <c r="AJ30" s="31">
        <f t="shared" ref="AJ30:AJ31" si="15">AI30+AH30+AF30+AE30+AD30+AC30+AB30</f>
        <v>50913900</v>
      </c>
      <c r="AK30" s="31"/>
      <c r="AL30" s="5"/>
      <c r="AM30" s="5"/>
      <c r="AN30" s="5"/>
      <c r="AO30" s="5"/>
      <c r="AP30" s="5"/>
      <c r="AQ30" s="5"/>
      <c r="AR30" s="5"/>
    </row>
    <row r="31" spans="1:44" s="20" customFormat="1" ht="24" customHeight="1" x14ac:dyDescent="0.25">
      <c r="A31" s="21">
        <v>16</v>
      </c>
      <c r="B31" s="21"/>
      <c r="C31" s="22" t="s">
        <v>85</v>
      </c>
      <c r="D31" s="22"/>
      <c r="E31" s="22"/>
      <c r="F31" s="23" t="s">
        <v>47</v>
      </c>
      <c r="G31" s="21">
        <v>3</v>
      </c>
      <c r="H31" s="24">
        <v>919</v>
      </c>
      <c r="I31" s="25">
        <v>1016.1</v>
      </c>
      <c r="J31" s="49">
        <v>93.1</v>
      </c>
      <c r="K31" s="49"/>
      <c r="L31" s="49"/>
      <c r="M31" s="49"/>
      <c r="N31" s="49"/>
      <c r="O31" s="49">
        <v>93.1</v>
      </c>
      <c r="P31" s="26"/>
      <c r="Q31" s="25">
        <f t="shared" si="14"/>
        <v>93.1</v>
      </c>
      <c r="R31" s="27"/>
      <c r="S31" s="27"/>
      <c r="T31" s="28">
        <f t="shared" si="12"/>
        <v>0</v>
      </c>
      <c r="U31" s="24">
        <v>2</v>
      </c>
      <c r="V31" s="24">
        <v>338</v>
      </c>
      <c r="W31" s="29">
        <v>72</v>
      </c>
      <c r="X31" s="48" t="s">
        <v>57</v>
      </c>
      <c r="Y31" s="24" t="s">
        <v>50</v>
      </c>
      <c r="Z31" s="23" t="s">
        <v>48</v>
      </c>
      <c r="AA31" s="23" t="s">
        <v>52</v>
      </c>
      <c r="AB31" s="31">
        <f t="shared" si="0"/>
        <v>4655000</v>
      </c>
      <c r="AC31" s="31"/>
      <c r="AD31" s="31">
        <f t="shared" si="1"/>
        <v>884450</v>
      </c>
      <c r="AE31" s="31">
        <f t="shared" si="2"/>
        <v>931000</v>
      </c>
      <c r="AF31" s="31">
        <f t="shared" si="3"/>
        <v>13965000</v>
      </c>
      <c r="AG31" s="32"/>
      <c r="AH31" s="33">
        <f t="shared" si="13"/>
        <v>0</v>
      </c>
      <c r="AI31" s="31">
        <f t="shared" si="5"/>
        <v>3724000</v>
      </c>
      <c r="AJ31" s="31">
        <f t="shared" si="15"/>
        <v>24159450</v>
      </c>
      <c r="AK31" s="31"/>
      <c r="AL31" s="5"/>
      <c r="AM31" s="5"/>
      <c r="AN31" s="5"/>
      <c r="AO31" s="5"/>
      <c r="AP31" s="5"/>
      <c r="AQ31" s="5"/>
      <c r="AR31" s="5"/>
    </row>
    <row r="32" spans="1:44" s="20" customFormat="1" ht="30.6" customHeight="1" x14ac:dyDescent="0.25">
      <c r="A32" s="21">
        <v>17</v>
      </c>
      <c r="B32" s="21"/>
      <c r="C32" s="22" t="s">
        <v>86</v>
      </c>
      <c r="D32" s="22"/>
      <c r="E32" s="22"/>
      <c r="F32" s="23" t="s">
        <v>47</v>
      </c>
      <c r="G32" s="21">
        <v>3</v>
      </c>
      <c r="H32" s="24">
        <v>854</v>
      </c>
      <c r="I32" s="25">
        <v>276.39999999999998</v>
      </c>
      <c r="J32" s="25">
        <v>276.39999999999998</v>
      </c>
      <c r="K32" s="25"/>
      <c r="L32" s="25"/>
      <c r="M32" s="25"/>
      <c r="N32" s="25"/>
      <c r="O32" s="51">
        <v>21.5</v>
      </c>
      <c r="P32" s="26"/>
      <c r="Q32" s="25">
        <f t="shared" si="14"/>
        <v>21.5</v>
      </c>
      <c r="R32" s="27"/>
      <c r="S32" s="27"/>
      <c r="T32" s="28">
        <f t="shared" si="12"/>
        <v>254.89999999999998</v>
      </c>
      <c r="U32" s="24">
        <v>2</v>
      </c>
      <c r="V32" s="24">
        <v>270</v>
      </c>
      <c r="W32" s="29">
        <v>276</v>
      </c>
      <c r="X32" s="30" t="s">
        <v>56</v>
      </c>
      <c r="Y32" s="24" t="s">
        <v>50</v>
      </c>
      <c r="Z32" s="23" t="s">
        <v>48</v>
      </c>
      <c r="AA32" s="23" t="s">
        <v>56</v>
      </c>
      <c r="AB32" s="31">
        <f t="shared" si="0"/>
        <v>1075000</v>
      </c>
      <c r="AC32" s="31"/>
      <c r="AD32" s="31">
        <f t="shared" si="1"/>
        <v>204250</v>
      </c>
      <c r="AE32" s="31">
        <f t="shared" si="2"/>
        <v>215000</v>
      </c>
      <c r="AF32" s="31">
        <f t="shared" si="3"/>
        <v>3225000</v>
      </c>
      <c r="AG32" s="32"/>
      <c r="AH32" s="33">
        <f t="shared" si="13"/>
        <v>0</v>
      </c>
      <c r="AI32" s="31">
        <f t="shared" si="5"/>
        <v>860000</v>
      </c>
      <c r="AJ32" s="31">
        <f t="shared" ref="AJ32:AJ48" si="16">AI32+AH32+AF32+AE32+AD32+AC32+AB32</f>
        <v>5579250</v>
      </c>
      <c r="AK32" s="31"/>
      <c r="AL32" s="5"/>
      <c r="AM32" s="5"/>
      <c r="AN32" s="5"/>
      <c r="AO32" s="5"/>
      <c r="AP32" s="5"/>
      <c r="AQ32" s="5"/>
      <c r="AR32" s="5"/>
    </row>
    <row r="33" spans="1:44" s="20" customFormat="1" ht="26.45" customHeight="1" x14ac:dyDescent="0.25">
      <c r="A33" s="21">
        <v>18</v>
      </c>
      <c r="B33" s="21"/>
      <c r="C33" s="22" t="s">
        <v>87</v>
      </c>
      <c r="D33" s="22"/>
      <c r="E33" s="22"/>
      <c r="F33" s="23" t="s">
        <v>47</v>
      </c>
      <c r="G33" s="21">
        <v>3</v>
      </c>
      <c r="H33" s="24">
        <v>919</v>
      </c>
      <c r="I33" s="25">
        <v>1016.1</v>
      </c>
      <c r="J33" s="49">
        <v>62.1</v>
      </c>
      <c r="K33" s="49"/>
      <c r="L33" s="49"/>
      <c r="M33" s="49"/>
      <c r="N33" s="49"/>
      <c r="O33" s="49">
        <v>62.1</v>
      </c>
      <c r="P33" s="25"/>
      <c r="Q33" s="25">
        <f t="shared" si="14"/>
        <v>62.1</v>
      </c>
      <c r="R33" s="27"/>
      <c r="S33" s="27"/>
      <c r="T33" s="28">
        <f t="shared" si="12"/>
        <v>0</v>
      </c>
      <c r="U33" s="24">
        <v>2</v>
      </c>
      <c r="V33" s="24">
        <v>145</v>
      </c>
      <c r="W33" s="29">
        <v>48</v>
      </c>
      <c r="X33" s="48" t="s">
        <v>56</v>
      </c>
      <c r="Y33" s="24" t="s">
        <v>50</v>
      </c>
      <c r="Z33" s="23" t="s">
        <v>48</v>
      </c>
      <c r="AA33" s="23" t="s">
        <v>52</v>
      </c>
      <c r="AB33" s="31">
        <f t="shared" si="0"/>
        <v>3105000</v>
      </c>
      <c r="AC33" s="31"/>
      <c r="AD33" s="31">
        <f t="shared" si="1"/>
        <v>589950</v>
      </c>
      <c r="AE33" s="31">
        <f t="shared" si="2"/>
        <v>621000</v>
      </c>
      <c r="AF33" s="31">
        <f t="shared" si="3"/>
        <v>9315000</v>
      </c>
      <c r="AG33" s="32"/>
      <c r="AH33" s="33">
        <f t="shared" ref="AH33:AH50" si="17">AG33*3500000</f>
        <v>0</v>
      </c>
      <c r="AI33" s="31">
        <f t="shared" si="5"/>
        <v>2484000</v>
      </c>
      <c r="AJ33" s="31">
        <f t="shared" si="16"/>
        <v>16114950</v>
      </c>
      <c r="AK33" s="31"/>
      <c r="AL33" s="5"/>
      <c r="AM33" s="5"/>
      <c r="AN33" s="5"/>
      <c r="AO33" s="5"/>
      <c r="AP33" s="5"/>
      <c r="AQ33" s="5"/>
      <c r="AR33" s="5"/>
    </row>
    <row r="34" spans="1:44" s="20" customFormat="1" ht="24" customHeight="1" x14ac:dyDescent="0.25">
      <c r="A34" s="21">
        <v>19</v>
      </c>
      <c r="B34" s="21"/>
      <c r="C34" s="22" t="s">
        <v>88</v>
      </c>
      <c r="D34" s="22"/>
      <c r="E34" s="22"/>
      <c r="F34" s="23" t="s">
        <v>47</v>
      </c>
      <c r="G34" s="21">
        <v>3</v>
      </c>
      <c r="H34" s="24">
        <v>1182</v>
      </c>
      <c r="I34" s="25">
        <v>54.2</v>
      </c>
      <c r="J34" s="25">
        <v>54.2</v>
      </c>
      <c r="K34" s="25"/>
      <c r="L34" s="25"/>
      <c r="M34" s="25"/>
      <c r="N34" s="25"/>
      <c r="O34" s="51">
        <v>48.5</v>
      </c>
      <c r="P34" s="26">
        <v>5.7</v>
      </c>
      <c r="Q34" s="25">
        <f t="shared" si="14"/>
        <v>54.2</v>
      </c>
      <c r="R34" s="27"/>
      <c r="S34" s="27"/>
      <c r="T34" s="28">
        <f t="shared" si="12"/>
        <v>0</v>
      </c>
      <c r="U34" s="24">
        <v>2</v>
      </c>
      <c r="V34" s="24">
        <v>309</v>
      </c>
      <c r="W34" s="29">
        <v>48</v>
      </c>
      <c r="X34" s="48" t="s">
        <v>56</v>
      </c>
      <c r="Y34" s="24" t="s">
        <v>50</v>
      </c>
      <c r="Z34" s="23" t="s">
        <v>48</v>
      </c>
      <c r="AA34" s="23" t="s">
        <v>52</v>
      </c>
      <c r="AB34" s="31">
        <f t="shared" si="0"/>
        <v>2710000</v>
      </c>
      <c r="AC34" s="31"/>
      <c r="AD34" s="31">
        <f t="shared" si="1"/>
        <v>514900</v>
      </c>
      <c r="AE34" s="31">
        <f t="shared" si="2"/>
        <v>542000</v>
      </c>
      <c r="AF34" s="31">
        <f t="shared" si="3"/>
        <v>8130000</v>
      </c>
      <c r="AG34" s="32"/>
      <c r="AH34" s="33">
        <f t="shared" si="17"/>
        <v>0</v>
      </c>
      <c r="AI34" s="31">
        <f t="shared" si="5"/>
        <v>2168000</v>
      </c>
      <c r="AJ34" s="31">
        <f t="shared" si="16"/>
        <v>14064900</v>
      </c>
      <c r="AK34" s="31"/>
      <c r="AL34" s="5"/>
      <c r="AM34" s="5"/>
      <c r="AN34" s="5"/>
      <c r="AO34" s="5"/>
      <c r="AP34" s="5"/>
      <c r="AQ34" s="5"/>
      <c r="AR34" s="5"/>
    </row>
    <row r="35" spans="1:44" s="20" customFormat="1" ht="31.9" customHeight="1" x14ac:dyDescent="0.25">
      <c r="A35" s="21">
        <v>20</v>
      </c>
      <c r="B35" s="21"/>
      <c r="C35" s="22" t="s">
        <v>89</v>
      </c>
      <c r="D35" s="22" t="s">
        <v>90</v>
      </c>
      <c r="E35" s="22"/>
      <c r="F35" s="23" t="s">
        <v>47</v>
      </c>
      <c r="G35" s="21">
        <v>3</v>
      </c>
      <c r="H35" s="24">
        <v>937</v>
      </c>
      <c r="I35" s="25">
        <v>148.69999999999999</v>
      </c>
      <c r="J35" s="25">
        <v>148.69999999999999</v>
      </c>
      <c r="K35" s="25"/>
      <c r="L35" s="25"/>
      <c r="M35" s="25"/>
      <c r="N35" s="25"/>
      <c r="O35" s="25">
        <v>148.69999999999999</v>
      </c>
      <c r="P35" s="26"/>
      <c r="Q35" s="25">
        <f t="shared" si="14"/>
        <v>148.69999999999999</v>
      </c>
      <c r="R35" s="27"/>
      <c r="S35" s="27"/>
      <c r="T35" s="28">
        <f t="shared" si="12"/>
        <v>0</v>
      </c>
      <c r="U35" s="24">
        <v>2</v>
      </c>
      <c r="V35" s="24">
        <v>336</v>
      </c>
      <c r="W35" s="29">
        <v>132</v>
      </c>
      <c r="X35" s="30" t="s">
        <v>57</v>
      </c>
      <c r="Y35" s="24" t="s">
        <v>50</v>
      </c>
      <c r="Z35" s="23" t="s">
        <v>48</v>
      </c>
      <c r="AA35" s="23" t="s">
        <v>52</v>
      </c>
      <c r="AB35" s="31">
        <f t="shared" si="0"/>
        <v>7434999.9999999991</v>
      </c>
      <c r="AC35" s="31"/>
      <c r="AD35" s="31">
        <f t="shared" si="1"/>
        <v>1412650</v>
      </c>
      <c r="AE35" s="31">
        <f t="shared" si="2"/>
        <v>1487000</v>
      </c>
      <c r="AF35" s="31">
        <f t="shared" si="3"/>
        <v>22305000</v>
      </c>
      <c r="AG35" s="32"/>
      <c r="AH35" s="33">
        <f t="shared" si="17"/>
        <v>0</v>
      </c>
      <c r="AI35" s="31">
        <f t="shared" si="5"/>
        <v>5948000</v>
      </c>
      <c r="AJ35" s="31">
        <f t="shared" si="16"/>
        <v>38587650</v>
      </c>
      <c r="AK35" s="31"/>
      <c r="AL35" s="5"/>
      <c r="AM35" s="5"/>
      <c r="AN35" s="5"/>
      <c r="AO35" s="5"/>
      <c r="AP35" s="5"/>
      <c r="AQ35" s="5"/>
      <c r="AR35" s="5"/>
    </row>
    <row r="36" spans="1:44" s="20" customFormat="1" ht="31.15" customHeight="1" x14ac:dyDescent="0.25">
      <c r="A36" s="21">
        <v>21</v>
      </c>
      <c r="B36" s="21"/>
      <c r="C36" s="22" t="s">
        <v>91</v>
      </c>
      <c r="D36" s="22"/>
      <c r="E36" s="22"/>
      <c r="F36" s="23" t="s">
        <v>47</v>
      </c>
      <c r="G36" s="21">
        <v>3</v>
      </c>
      <c r="H36" s="24">
        <v>919</v>
      </c>
      <c r="I36" s="25">
        <v>1016.1</v>
      </c>
      <c r="J36" s="49">
        <v>124.1</v>
      </c>
      <c r="K36" s="49"/>
      <c r="L36" s="49"/>
      <c r="M36" s="49"/>
      <c r="N36" s="49"/>
      <c r="O36" s="49">
        <v>124.1</v>
      </c>
      <c r="P36" s="26"/>
      <c r="Q36" s="25">
        <f t="shared" si="14"/>
        <v>124.1</v>
      </c>
      <c r="R36" s="27"/>
      <c r="S36" s="27"/>
      <c r="T36" s="28">
        <f t="shared" si="12"/>
        <v>0</v>
      </c>
      <c r="U36" s="24">
        <v>2</v>
      </c>
      <c r="V36" s="24">
        <v>309</v>
      </c>
      <c r="W36" s="29">
        <v>96</v>
      </c>
      <c r="X36" s="30" t="s">
        <v>57</v>
      </c>
      <c r="Y36" s="24" t="s">
        <v>50</v>
      </c>
      <c r="Z36" s="23" t="s">
        <v>48</v>
      </c>
      <c r="AA36" s="23" t="s">
        <v>52</v>
      </c>
      <c r="AB36" s="31">
        <f t="shared" si="0"/>
        <v>6205000</v>
      </c>
      <c r="AC36" s="31"/>
      <c r="AD36" s="31">
        <f t="shared" si="1"/>
        <v>1178950</v>
      </c>
      <c r="AE36" s="31">
        <f t="shared" si="2"/>
        <v>1241000</v>
      </c>
      <c r="AF36" s="31">
        <f t="shared" si="3"/>
        <v>18615000</v>
      </c>
      <c r="AG36" s="32"/>
      <c r="AH36" s="33">
        <f t="shared" si="17"/>
        <v>0</v>
      </c>
      <c r="AI36" s="31">
        <f t="shared" si="5"/>
        <v>4964000</v>
      </c>
      <c r="AJ36" s="31">
        <f t="shared" si="16"/>
        <v>32203950</v>
      </c>
      <c r="AK36" s="31"/>
      <c r="AL36" s="5"/>
      <c r="AM36" s="5"/>
      <c r="AN36" s="5"/>
      <c r="AO36" s="5"/>
    </row>
    <row r="37" spans="1:44" s="20" customFormat="1" ht="31.15" customHeight="1" x14ac:dyDescent="0.25">
      <c r="A37" s="21">
        <v>22</v>
      </c>
      <c r="B37" s="21"/>
      <c r="C37" s="22" t="s">
        <v>92</v>
      </c>
      <c r="D37" s="34"/>
      <c r="E37" s="34"/>
      <c r="F37" s="23" t="s">
        <v>47</v>
      </c>
      <c r="G37" s="21">
        <v>5</v>
      </c>
      <c r="H37" s="24">
        <v>645</v>
      </c>
      <c r="I37" s="45">
        <v>250</v>
      </c>
      <c r="J37" s="45">
        <v>252</v>
      </c>
      <c r="K37" s="45"/>
      <c r="L37" s="45"/>
      <c r="M37" s="45"/>
      <c r="N37" s="45"/>
      <c r="O37" s="25">
        <v>220.6</v>
      </c>
      <c r="P37" s="25">
        <v>31.4</v>
      </c>
      <c r="Q37" s="25">
        <f t="shared" si="14"/>
        <v>252</v>
      </c>
      <c r="R37" s="27"/>
      <c r="S37" s="27"/>
      <c r="T37" s="28">
        <f t="shared" si="12"/>
        <v>0</v>
      </c>
      <c r="U37" s="24">
        <v>2</v>
      </c>
      <c r="V37" s="24">
        <v>317</v>
      </c>
      <c r="W37" s="29">
        <v>216</v>
      </c>
      <c r="X37" s="30" t="s">
        <v>53</v>
      </c>
      <c r="Y37" s="24" t="s">
        <v>50</v>
      </c>
      <c r="Z37" s="23" t="s">
        <v>48</v>
      </c>
      <c r="AA37" s="23" t="s">
        <v>52</v>
      </c>
      <c r="AB37" s="31">
        <f t="shared" si="0"/>
        <v>12600000</v>
      </c>
      <c r="AC37" s="31"/>
      <c r="AD37" s="31">
        <f t="shared" si="1"/>
        <v>2394000</v>
      </c>
      <c r="AE37" s="31">
        <f t="shared" si="2"/>
        <v>2520000</v>
      </c>
      <c r="AF37" s="31">
        <f t="shared" si="3"/>
        <v>37800000</v>
      </c>
      <c r="AG37" s="32">
        <v>1</v>
      </c>
      <c r="AH37" s="33">
        <f t="shared" si="17"/>
        <v>3500000</v>
      </c>
      <c r="AI37" s="31">
        <f t="shared" si="5"/>
        <v>10080000</v>
      </c>
      <c r="AJ37" s="31">
        <f t="shared" si="16"/>
        <v>68894000</v>
      </c>
      <c r="AK37" s="31"/>
      <c r="AL37" s="5"/>
      <c r="AM37" s="46"/>
      <c r="AN37" s="5"/>
      <c r="AO37" s="5"/>
      <c r="AP37" s="5"/>
      <c r="AQ37" s="5"/>
      <c r="AR37" s="5"/>
    </row>
    <row r="38" spans="1:44" s="20" customFormat="1" ht="40.9" customHeight="1" x14ac:dyDescent="0.25">
      <c r="A38" s="21">
        <v>23</v>
      </c>
      <c r="B38" s="21"/>
      <c r="C38" s="22" t="s">
        <v>93</v>
      </c>
      <c r="D38" s="22"/>
      <c r="E38" s="22"/>
      <c r="F38" s="23" t="s">
        <v>47</v>
      </c>
      <c r="G38" s="21">
        <v>5</v>
      </c>
      <c r="H38" s="24">
        <v>85</v>
      </c>
      <c r="I38" s="45">
        <v>250</v>
      </c>
      <c r="J38" s="45">
        <v>250</v>
      </c>
      <c r="K38" s="45"/>
      <c r="L38" s="45"/>
      <c r="M38" s="45"/>
      <c r="N38" s="45"/>
      <c r="O38" s="45">
        <v>168</v>
      </c>
      <c r="P38" s="25">
        <v>82</v>
      </c>
      <c r="Q38" s="25">
        <f t="shared" si="14"/>
        <v>250</v>
      </c>
      <c r="R38" s="71"/>
      <c r="S38" s="71"/>
      <c r="T38" s="28">
        <f t="shared" si="12"/>
        <v>0</v>
      </c>
      <c r="U38" s="24">
        <v>2</v>
      </c>
      <c r="V38" s="24">
        <v>317</v>
      </c>
      <c r="W38" s="29">
        <v>168</v>
      </c>
      <c r="X38" s="30" t="s">
        <v>53</v>
      </c>
      <c r="Y38" s="24" t="s">
        <v>50</v>
      </c>
      <c r="Z38" s="23" t="s">
        <v>48</v>
      </c>
      <c r="AA38" s="23" t="s">
        <v>57</v>
      </c>
      <c r="AB38" s="31">
        <f t="shared" si="0"/>
        <v>12500000</v>
      </c>
      <c r="AC38" s="31"/>
      <c r="AD38" s="31">
        <f t="shared" si="1"/>
        <v>2375000</v>
      </c>
      <c r="AE38" s="31">
        <f t="shared" si="2"/>
        <v>2500000</v>
      </c>
      <c r="AF38" s="31">
        <f t="shared" si="3"/>
        <v>37500000</v>
      </c>
      <c r="AG38" s="32"/>
      <c r="AH38" s="33">
        <f t="shared" si="17"/>
        <v>0</v>
      </c>
      <c r="AI38" s="31">
        <f t="shared" si="5"/>
        <v>10000000</v>
      </c>
      <c r="AJ38" s="31">
        <f t="shared" si="16"/>
        <v>64875000</v>
      </c>
      <c r="AK38" s="31"/>
      <c r="AL38" s="5"/>
      <c r="AM38" s="5"/>
      <c r="AN38" s="5"/>
      <c r="AO38" s="5"/>
      <c r="AP38" s="5"/>
      <c r="AQ38" s="5"/>
      <c r="AR38" s="5"/>
    </row>
    <row r="39" spans="1:44" s="20" customFormat="1" ht="36" customHeight="1" x14ac:dyDescent="0.25">
      <c r="A39" s="92">
        <v>24</v>
      </c>
      <c r="B39" s="21"/>
      <c r="C39" s="22" t="s">
        <v>94</v>
      </c>
      <c r="D39" s="22" t="s">
        <v>95</v>
      </c>
      <c r="E39" s="22"/>
      <c r="F39" s="23" t="s">
        <v>47</v>
      </c>
      <c r="G39" s="21">
        <v>3</v>
      </c>
      <c r="H39" s="24">
        <v>915</v>
      </c>
      <c r="I39" s="45">
        <v>185</v>
      </c>
      <c r="J39" s="45">
        <v>123.3</v>
      </c>
      <c r="K39" s="45"/>
      <c r="L39" s="45"/>
      <c r="M39" s="45"/>
      <c r="N39" s="45"/>
      <c r="O39" s="45">
        <v>123.3</v>
      </c>
      <c r="P39" s="26"/>
      <c r="Q39" s="25">
        <f t="shared" si="14"/>
        <v>123.3</v>
      </c>
      <c r="R39" s="27"/>
      <c r="S39" s="27"/>
      <c r="T39" s="28">
        <f t="shared" si="12"/>
        <v>0</v>
      </c>
      <c r="U39" s="24">
        <v>2</v>
      </c>
      <c r="V39" s="24">
        <v>330</v>
      </c>
      <c r="W39" s="29">
        <v>96</v>
      </c>
      <c r="X39" s="48" t="s">
        <v>81</v>
      </c>
      <c r="Y39" s="24" t="s">
        <v>50</v>
      </c>
      <c r="Z39" s="23" t="s">
        <v>48</v>
      </c>
      <c r="AA39" s="23" t="s">
        <v>52</v>
      </c>
      <c r="AB39" s="31">
        <f t="shared" si="0"/>
        <v>6165000</v>
      </c>
      <c r="AC39" s="31"/>
      <c r="AD39" s="31">
        <f t="shared" si="1"/>
        <v>1171350</v>
      </c>
      <c r="AE39" s="31">
        <f t="shared" si="2"/>
        <v>1233000</v>
      </c>
      <c r="AF39" s="31">
        <f t="shared" si="3"/>
        <v>18495000</v>
      </c>
      <c r="AG39" s="32">
        <v>1</v>
      </c>
      <c r="AH39" s="33">
        <f t="shared" si="17"/>
        <v>3500000</v>
      </c>
      <c r="AI39" s="31">
        <f t="shared" si="5"/>
        <v>4932000</v>
      </c>
      <c r="AJ39" s="31">
        <f t="shared" si="16"/>
        <v>35496350</v>
      </c>
      <c r="AK39" s="31"/>
      <c r="AL39" s="5"/>
      <c r="AM39" s="5"/>
      <c r="AN39" s="5"/>
      <c r="AO39" s="5"/>
    </row>
    <row r="40" spans="1:44" s="20" customFormat="1" ht="36" customHeight="1" x14ac:dyDescent="0.25">
      <c r="A40" s="94"/>
      <c r="B40" s="21"/>
      <c r="C40" s="22" t="s">
        <v>94</v>
      </c>
      <c r="D40" s="22" t="s">
        <v>95</v>
      </c>
      <c r="E40" s="22"/>
      <c r="F40" s="23" t="s">
        <v>47</v>
      </c>
      <c r="G40" s="21">
        <v>5</v>
      </c>
      <c r="H40" s="24">
        <v>647</v>
      </c>
      <c r="I40" s="45">
        <v>634.6</v>
      </c>
      <c r="J40" s="45">
        <v>463</v>
      </c>
      <c r="K40" s="45"/>
      <c r="L40" s="45"/>
      <c r="M40" s="45"/>
      <c r="N40" s="45"/>
      <c r="O40" s="25">
        <v>446.9</v>
      </c>
      <c r="P40" s="25">
        <v>16.100000000000001</v>
      </c>
      <c r="Q40" s="25">
        <f>O40+P40</f>
        <v>463</v>
      </c>
      <c r="R40" s="27"/>
      <c r="S40" s="27"/>
      <c r="T40" s="28">
        <f t="shared" si="12"/>
        <v>0</v>
      </c>
      <c r="U40" s="24">
        <v>2</v>
      </c>
      <c r="V40" s="24">
        <v>317</v>
      </c>
      <c r="W40" s="29">
        <v>336</v>
      </c>
      <c r="X40" s="30" t="s">
        <v>53</v>
      </c>
      <c r="Y40" s="24" t="s">
        <v>50</v>
      </c>
      <c r="Z40" s="23" t="s">
        <v>48</v>
      </c>
      <c r="AA40" s="23" t="s">
        <v>52</v>
      </c>
      <c r="AB40" s="31">
        <f t="shared" si="0"/>
        <v>23150000</v>
      </c>
      <c r="AC40" s="31"/>
      <c r="AD40" s="31">
        <f t="shared" ref="AD40:AD71" si="18">Q40*9500</f>
        <v>4398500</v>
      </c>
      <c r="AE40" s="31">
        <f t="shared" si="2"/>
        <v>4630000</v>
      </c>
      <c r="AF40" s="31">
        <f t="shared" si="3"/>
        <v>69450000</v>
      </c>
      <c r="AG40" s="32"/>
      <c r="AH40" s="33">
        <f>AG40*3500000</f>
        <v>0</v>
      </c>
      <c r="AI40" s="31">
        <f t="shared" si="5"/>
        <v>18520000</v>
      </c>
      <c r="AJ40" s="31">
        <f>AI40+AH40+AF40+AE40+AD40+AC40+AB40</f>
        <v>120148500</v>
      </c>
      <c r="AK40" s="31"/>
      <c r="AL40" s="5"/>
      <c r="AM40" s="5"/>
      <c r="AN40" s="5"/>
      <c r="AO40" s="5"/>
      <c r="AP40" s="50" t="s">
        <v>83</v>
      </c>
      <c r="AQ40" s="5"/>
      <c r="AR40" s="5"/>
    </row>
    <row r="41" spans="1:44" s="20" customFormat="1" ht="24" customHeight="1" x14ac:dyDescent="0.25">
      <c r="A41" s="21">
        <v>25</v>
      </c>
      <c r="B41" s="21"/>
      <c r="C41" s="22" t="s">
        <v>96</v>
      </c>
      <c r="D41" s="22"/>
      <c r="E41" s="22"/>
      <c r="F41" s="23" t="s">
        <v>47</v>
      </c>
      <c r="G41" s="21">
        <v>3</v>
      </c>
      <c r="H41" s="24">
        <v>1186</v>
      </c>
      <c r="I41" s="45">
        <v>376.4</v>
      </c>
      <c r="J41" s="45">
        <v>376.4</v>
      </c>
      <c r="K41" s="45"/>
      <c r="L41" s="45"/>
      <c r="M41" s="45"/>
      <c r="N41" s="45"/>
      <c r="O41" s="25">
        <v>301.10000000000002</v>
      </c>
      <c r="P41" s="26">
        <v>75.3</v>
      </c>
      <c r="Q41" s="25">
        <f t="shared" si="14"/>
        <v>376.40000000000003</v>
      </c>
      <c r="R41" s="27"/>
      <c r="S41" s="27"/>
      <c r="T41" s="28">
        <f t="shared" si="12"/>
        <v>-5.6843418860808015E-14</v>
      </c>
      <c r="U41" s="24">
        <v>2</v>
      </c>
      <c r="V41" s="24">
        <v>312</v>
      </c>
      <c r="W41" s="29">
        <v>360</v>
      </c>
      <c r="X41" s="48" t="s">
        <v>81</v>
      </c>
      <c r="Y41" s="24" t="s">
        <v>50</v>
      </c>
      <c r="Z41" s="23" t="s">
        <v>48</v>
      </c>
      <c r="AA41" s="23" t="s">
        <v>60</v>
      </c>
      <c r="AB41" s="31">
        <f t="shared" si="0"/>
        <v>18820000</v>
      </c>
      <c r="AC41" s="31"/>
      <c r="AD41" s="31">
        <f t="shared" si="18"/>
        <v>3575800.0000000005</v>
      </c>
      <c r="AE41" s="31">
        <f t="shared" si="2"/>
        <v>3764000.0000000005</v>
      </c>
      <c r="AF41" s="31">
        <f t="shared" si="3"/>
        <v>56460000.000000007</v>
      </c>
      <c r="AG41" s="32"/>
      <c r="AH41" s="33">
        <f t="shared" si="17"/>
        <v>0</v>
      </c>
      <c r="AI41" s="31">
        <f t="shared" si="5"/>
        <v>15056000.000000002</v>
      </c>
      <c r="AJ41" s="31">
        <f t="shared" si="16"/>
        <v>97675800.000000015</v>
      </c>
      <c r="AK41" s="31"/>
      <c r="AL41" s="5"/>
      <c r="AM41" s="5"/>
      <c r="AN41" s="5"/>
      <c r="AO41" s="5"/>
      <c r="AP41" s="5"/>
      <c r="AQ41" s="5"/>
      <c r="AR41" s="5"/>
    </row>
    <row r="42" spans="1:44" s="20" customFormat="1" ht="24" customHeight="1" x14ac:dyDescent="0.25">
      <c r="A42" s="95">
        <v>26</v>
      </c>
      <c r="B42" s="38"/>
      <c r="C42" s="22" t="s">
        <v>97</v>
      </c>
      <c r="D42" s="22" t="s">
        <v>98</v>
      </c>
      <c r="E42" s="72"/>
      <c r="F42" s="23" t="s">
        <v>47</v>
      </c>
      <c r="G42" s="21">
        <v>3</v>
      </c>
      <c r="H42" s="24">
        <v>919</v>
      </c>
      <c r="I42" s="25">
        <v>1016.1</v>
      </c>
      <c r="J42" s="49">
        <v>124.1</v>
      </c>
      <c r="K42" s="49"/>
      <c r="L42" s="49"/>
      <c r="M42" s="49"/>
      <c r="N42" s="49"/>
      <c r="O42" s="49">
        <v>124.1</v>
      </c>
      <c r="P42" s="26"/>
      <c r="Q42" s="25">
        <f t="shared" si="14"/>
        <v>124.1</v>
      </c>
      <c r="R42" s="27"/>
      <c r="S42" s="27"/>
      <c r="T42" s="28">
        <f t="shared" ref="T42:T49" si="19">J42-Q42-S42-R42</f>
        <v>0</v>
      </c>
      <c r="U42" s="24">
        <v>2</v>
      </c>
      <c r="V42" s="24">
        <v>138</v>
      </c>
      <c r="W42" s="29">
        <v>96</v>
      </c>
      <c r="X42" s="48" t="s">
        <v>57</v>
      </c>
      <c r="Y42" s="24" t="s">
        <v>50</v>
      </c>
      <c r="Z42" s="23" t="s">
        <v>51</v>
      </c>
      <c r="AA42" s="23" t="s">
        <v>52</v>
      </c>
      <c r="AB42" s="31"/>
      <c r="AC42" s="36">
        <f>Q42*25000</f>
        <v>3102500</v>
      </c>
      <c r="AD42" s="31">
        <f t="shared" si="18"/>
        <v>1178950</v>
      </c>
      <c r="AE42" s="31"/>
      <c r="AF42" s="37"/>
      <c r="AG42" s="44"/>
      <c r="AH42" s="33">
        <f t="shared" si="17"/>
        <v>0</v>
      </c>
      <c r="AI42" s="31"/>
      <c r="AJ42" s="31">
        <f t="shared" si="16"/>
        <v>4281450</v>
      </c>
      <c r="AK42" s="31"/>
      <c r="AL42" s="5"/>
      <c r="AM42" s="5"/>
      <c r="AN42" s="5"/>
      <c r="AO42" s="5"/>
      <c r="AP42" s="5"/>
      <c r="AQ42" s="5"/>
      <c r="AR42" s="5"/>
    </row>
    <row r="43" spans="1:44" s="20" customFormat="1" ht="24" customHeight="1" x14ac:dyDescent="0.25">
      <c r="A43" s="96"/>
      <c r="B43" s="21"/>
      <c r="C43" s="22" t="s">
        <v>97</v>
      </c>
      <c r="D43" s="22"/>
      <c r="E43" s="22"/>
      <c r="F43" s="23" t="s">
        <v>47</v>
      </c>
      <c r="G43" s="21">
        <v>3</v>
      </c>
      <c r="H43" s="24">
        <v>888</v>
      </c>
      <c r="I43" s="45">
        <v>205.2</v>
      </c>
      <c r="J43" s="45">
        <v>205.2</v>
      </c>
      <c r="K43" s="45"/>
      <c r="L43" s="45"/>
      <c r="M43" s="45"/>
      <c r="N43" s="45"/>
      <c r="O43" s="45">
        <v>205.2</v>
      </c>
      <c r="P43" s="45"/>
      <c r="Q43" s="25">
        <f t="shared" si="14"/>
        <v>205.2</v>
      </c>
      <c r="R43" s="27"/>
      <c r="S43" s="27"/>
      <c r="T43" s="28">
        <f t="shared" si="19"/>
        <v>0</v>
      </c>
      <c r="U43" s="24">
        <v>2</v>
      </c>
      <c r="V43" s="24">
        <v>169</v>
      </c>
      <c r="W43" s="29">
        <v>228</v>
      </c>
      <c r="X43" s="48" t="s">
        <v>56</v>
      </c>
      <c r="Y43" s="24" t="s">
        <v>50</v>
      </c>
      <c r="Z43" s="23" t="s">
        <v>48</v>
      </c>
      <c r="AA43" s="23" t="s">
        <v>56</v>
      </c>
      <c r="AB43" s="31">
        <f t="shared" ref="AB43:AB70" si="20">Q43*50000</f>
        <v>10260000</v>
      </c>
      <c r="AC43" s="31"/>
      <c r="AD43" s="31">
        <f t="shared" si="18"/>
        <v>1949400</v>
      </c>
      <c r="AE43" s="31">
        <f t="shared" ref="AE43:AE70" si="21">10000*Q43</f>
        <v>2052000</v>
      </c>
      <c r="AF43" s="31">
        <f t="shared" ref="AF43:AF70" si="22">150000*Q43</f>
        <v>30780000</v>
      </c>
      <c r="AG43" s="32"/>
      <c r="AH43" s="33">
        <f t="shared" si="17"/>
        <v>0</v>
      </c>
      <c r="AI43" s="31">
        <f t="shared" ref="AI43:AI70" si="23">Q43*40000</f>
        <v>8208000</v>
      </c>
      <c r="AJ43" s="31">
        <f t="shared" si="16"/>
        <v>53249400</v>
      </c>
      <c r="AK43" s="31"/>
      <c r="AL43" s="5"/>
      <c r="AM43" s="5"/>
      <c r="AN43" s="5"/>
      <c r="AO43" s="5"/>
      <c r="AP43" s="5"/>
      <c r="AQ43" s="5"/>
      <c r="AR43" s="5"/>
    </row>
    <row r="44" spans="1:44" s="20" customFormat="1" ht="24" customHeight="1" x14ac:dyDescent="0.25">
      <c r="A44" s="97"/>
      <c r="B44" s="21"/>
      <c r="C44" s="22" t="s">
        <v>97</v>
      </c>
      <c r="D44" s="22"/>
      <c r="E44" s="73"/>
      <c r="F44" s="23" t="s">
        <v>47</v>
      </c>
      <c r="G44" s="21">
        <v>3</v>
      </c>
      <c r="H44" s="24">
        <v>919</v>
      </c>
      <c r="I44" s="25">
        <v>1016.1</v>
      </c>
      <c r="J44" s="49">
        <v>7.7</v>
      </c>
      <c r="K44" s="49"/>
      <c r="L44" s="49"/>
      <c r="M44" s="49"/>
      <c r="N44" s="49"/>
      <c r="O44" s="49">
        <v>7.7</v>
      </c>
      <c r="P44" s="26"/>
      <c r="Q44" s="25">
        <f t="shared" si="14"/>
        <v>7.7</v>
      </c>
      <c r="R44" s="27"/>
      <c r="S44" s="27"/>
      <c r="T44" s="28">
        <f t="shared" si="19"/>
        <v>0</v>
      </c>
      <c r="U44" s="24">
        <v>2</v>
      </c>
      <c r="V44" s="24">
        <v>138</v>
      </c>
      <c r="W44" s="29">
        <v>6</v>
      </c>
      <c r="X44" s="48" t="s">
        <v>57</v>
      </c>
      <c r="Y44" s="24" t="s">
        <v>50</v>
      </c>
      <c r="Z44" s="23" t="s">
        <v>48</v>
      </c>
      <c r="AA44" s="23" t="s">
        <v>52</v>
      </c>
      <c r="AB44" s="31">
        <f t="shared" si="20"/>
        <v>385000</v>
      </c>
      <c r="AC44" s="31"/>
      <c r="AD44" s="31">
        <f t="shared" si="18"/>
        <v>73150</v>
      </c>
      <c r="AE44" s="31">
        <f t="shared" si="21"/>
        <v>77000</v>
      </c>
      <c r="AF44" s="31">
        <f t="shared" si="22"/>
        <v>1155000</v>
      </c>
      <c r="AG44" s="32"/>
      <c r="AH44" s="33">
        <f t="shared" si="17"/>
        <v>0</v>
      </c>
      <c r="AI44" s="31">
        <f t="shared" si="23"/>
        <v>308000</v>
      </c>
      <c r="AJ44" s="31">
        <f t="shared" si="16"/>
        <v>1998150</v>
      </c>
      <c r="AK44" s="31"/>
      <c r="AL44" s="5"/>
      <c r="AM44" s="5"/>
      <c r="AN44" s="5"/>
      <c r="AO44" s="5"/>
      <c r="AP44" s="5"/>
      <c r="AQ44" s="5"/>
      <c r="AR44" s="5"/>
    </row>
    <row r="45" spans="1:44" s="20" customFormat="1" ht="27" customHeight="1" x14ac:dyDescent="0.25">
      <c r="A45" s="21">
        <v>27</v>
      </c>
      <c r="B45" s="21"/>
      <c r="C45" s="22" t="s">
        <v>99</v>
      </c>
      <c r="D45" s="22"/>
      <c r="E45" s="22"/>
      <c r="F45" s="23" t="s">
        <v>47</v>
      </c>
      <c r="G45" s="21">
        <v>3</v>
      </c>
      <c r="H45" s="24">
        <v>773</v>
      </c>
      <c r="I45" s="25">
        <v>110.8</v>
      </c>
      <c r="J45" s="25">
        <v>110.8</v>
      </c>
      <c r="K45" s="25"/>
      <c r="L45" s="25"/>
      <c r="M45" s="25"/>
      <c r="N45" s="25"/>
      <c r="O45" s="29">
        <v>66.8</v>
      </c>
      <c r="P45" s="26">
        <v>44</v>
      </c>
      <c r="Q45" s="25">
        <f t="shared" si="14"/>
        <v>110.8</v>
      </c>
      <c r="R45" s="27"/>
      <c r="S45" s="27"/>
      <c r="T45" s="28">
        <f t="shared" si="19"/>
        <v>0</v>
      </c>
      <c r="U45" s="24">
        <v>2</v>
      </c>
      <c r="V45" s="24">
        <v>141</v>
      </c>
      <c r="W45" s="29">
        <v>96</v>
      </c>
      <c r="X45" s="48" t="s">
        <v>56</v>
      </c>
      <c r="Y45" s="24" t="s">
        <v>50</v>
      </c>
      <c r="Z45" s="23" t="s">
        <v>48</v>
      </c>
      <c r="AA45" s="23" t="s">
        <v>56</v>
      </c>
      <c r="AB45" s="31">
        <f t="shared" si="20"/>
        <v>5540000</v>
      </c>
      <c r="AC45" s="31"/>
      <c r="AD45" s="31">
        <f t="shared" si="18"/>
        <v>1052600</v>
      </c>
      <c r="AE45" s="31">
        <f t="shared" si="21"/>
        <v>1108000</v>
      </c>
      <c r="AF45" s="31">
        <f t="shared" si="22"/>
        <v>16620000</v>
      </c>
      <c r="AG45" s="32"/>
      <c r="AH45" s="33">
        <f t="shared" si="17"/>
        <v>0</v>
      </c>
      <c r="AI45" s="31">
        <f t="shared" si="23"/>
        <v>4432000</v>
      </c>
      <c r="AJ45" s="31">
        <f t="shared" si="16"/>
        <v>28752600</v>
      </c>
      <c r="AK45" s="31"/>
      <c r="AL45" s="5"/>
      <c r="AM45" s="5"/>
      <c r="AN45" s="5"/>
      <c r="AO45" s="5"/>
      <c r="AP45" s="5"/>
      <c r="AQ45" s="5"/>
      <c r="AR45" s="5"/>
    </row>
    <row r="46" spans="1:44" s="20" customFormat="1" ht="31.15" customHeight="1" x14ac:dyDescent="0.25">
      <c r="A46" s="21">
        <v>28</v>
      </c>
      <c r="B46" s="21"/>
      <c r="C46" s="22" t="s">
        <v>100</v>
      </c>
      <c r="D46" s="22" t="s">
        <v>101</v>
      </c>
      <c r="E46" s="22"/>
      <c r="F46" s="23" t="s">
        <v>47</v>
      </c>
      <c r="G46" s="21">
        <v>5</v>
      </c>
      <c r="H46" s="24">
        <v>641</v>
      </c>
      <c r="I46" s="45">
        <v>270.8</v>
      </c>
      <c r="J46" s="45">
        <v>270.8</v>
      </c>
      <c r="K46" s="45"/>
      <c r="L46" s="45"/>
      <c r="M46" s="45"/>
      <c r="N46" s="45"/>
      <c r="O46" s="25">
        <v>176</v>
      </c>
      <c r="P46" s="25">
        <v>94.8</v>
      </c>
      <c r="Q46" s="25">
        <f t="shared" si="14"/>
        <v>270.8</v>
      </c>
      <c r="R46" s="27"/>
      <c r="S46" s="27"/>
      <c r="T46" s="28">
        <f t="shared" si="19"/>
        <v>0</v>
      </c>
      <c r="U46" s="24">
        <v>2</v>
      </c>
      <c r="V46" s="24">
        <v>317</v>
      </c>
      <c r="W46" s="29">
        <v>264</v>
      </c>
      <c r="X46" s="30" t="s">
        <v>53</v>
      </c>
      <c r="Y46" s="24" t="s">
        <v>50</v>
      </c>
      <c r="Z46" s="23" t="s">
        <v>48</v>
      </c>
      <c r="AA46" s="23" t="s">
        <v>52</v>
      </c>
      <c r="AB46" s="31">
        <f t="shared" si="20"/>
        <v>13540000</v>
      </c>
      <c r="AC46" s="31"/>
      <c r="AD46" s="31">
        <f t="shared" si="18"/>
        <v>2572600</v>
      </c>
      <c r="AE46" s="31">
        <f t="shared" si="21"/>
        <v>2708000</v>
      </c>
      <c r="AF46" s="31">
        <f t="shared" si="22"/>
        <v>40620000</v>
      </c>
      <c r="AG46" s="32"/>
      <c r="AH46" s="33">
        <f t="shared" si="17"/>
        <v>0</v>
      </c>
      <c r="AI46" s="31">
        <f t="shared" si="23"/>
        <v>10832000</v>
      </c>
      <c r="AJ46" s="31">
        <f t="shared" si="16"/>
        <v>70272600</v>
      </c>
      <c r="AK46" s="31"/>
      <c r="AL46" s="5"/>
      <c r="AM46" s="5"/>
      <c r="AN46" s="5"/>
      <c r="AO46" s="5"/>
      <c r="AP46" s="5"/>
      <c r="AQ46" s="5"/>
      <c r="AR46" s="5"/>
    </row>
    <row r="47" spans="1:44" s="20" customFormat="1" ht="34.15" customHeight="1" x14ac:dyDescent="0.25">
      <c r="A47" s="21">
        <v>29</v>
      </c>
      <c r="B47" s="21"/>
      <c r="C47" s="22" t="s">
        <v>102</v>
      </c>
      <c r="D47" s="22"/>
      <c r="E47" s="22"/>
      <c r="F47" s="23" t="s">
        <v>47</v>
      </c>
      <c r="G47" s="21">
        <v>3</v>
      </c>
      <c r="H47" s="24">
        <v>880</v>
      </c>
      <c r="I47" s="25">
        <v>111.5</v>
      </c>
      <c r="J47" s="25">
        <v>111.5</v>
      </c>
      <c r="K47" s="25"/>
      <c r="L47" s="25"/>
      <c r="M47" s="25"/>
      <c r="N47" s="25"/>
      <c r="O47" s="25">
        <v>111.5</v>
      </c>
      <c r="P47" s="26"/>
      <c r="Q47" s="25">
        <f t="shared" ref="Q47:Q48" si="24">O47+P47</f>
        <v>111.5</v>
      </c>
      <c r="R47" s="27"/>
      <c r="S47" s="27"/>
      <c r="T47" s="28">
        <f t="shared" si="19"/>
        <v>0</v>
      </c>
      <c r="U47" s="24">
        <v>2</v>
      </c>
      <c r="V47" s="24">
        <v>526</v>
      </c>
      <c r="W47" s="29">
        <v>100</v>
      </c>
      <c r="X47" s="30" t="s">
        <v>69</v>
      </c>
      <c r="Y47" s="24" t="s">
        <v>50</v>
      </c>
      <c r="Z47" s="23" t="s">
        <v>48</v>
      </c>
      <c r="AA47" s="23" t="s">
        <v>56</v>
      </c>
      <c r="AB47" s="31">
        <f t="shared" si="20"/>
        <v>5575000</v>
      </c>
      <c r="AC47" s="31"/>
      <c r="AD47" s="31">
        <f t="shared" si="18"/>
        <v>1059250</v>
      </c>
      <c r="AE47" s="31">
        <f t="shared" si="21"/>
        <v>1115000</v>
      </c>
      <c r="AF47" s="31">
        <f t="shared" si="22"/>
        <v>16725000</v>
      </c>
      <c r="AG47" s="32"/>
      <c r="AH47" s="33">
        <f t="shared" si="17"/>
        <v>0</v>
      </c>
      <c r="AI47" s="31">
        <f t="shared" si="23"/>
        <v>4460000</v>
      </c>
      <c r="AJ47" s="31">
        <f t="shared" si="16"/>
        <v>28934250</v>
      </c>
      <c r="AK47" s="31"/>
      <c r="AL47" s="5"/>
      <c r="AM47" s="5"/>
      <c r="AN47" s="5"/>
      <c r="AO47" s="5"/>
      <c r="AP47" s="5"/>
      <c r="AQ47" s="5"/>
      <c r="AR47" s="5"/>
    </row>
    <row r="48" spans="1:44" s="20" customFormat="1" ht="27" customHeight="1" x14ac:dyDescent="0.25">
      <c r="A48" s="21">
        <v>30</v>
      </c>
      <c r="B48" s="21"/>
      <c r="C48" s="22" t="s">
        <v>103</v>
      </c>
      <c r="D48" s="22"/>
      <c r="E48" s="22"/>
      <c r="F48" s="23" t="s">
        <v>47</v>
      </c>
      <c r="G48" s="21">
        <v>5</v>
      </c>
      <c r="H48" s="24">
        <v>8</v>
      </c>
      <c r="I48" s="45">
        <v>85</v>
      </c>
      <c r="J48" s="45">
        <v>85</v>
      </c>
      <c r="K48" s="45"/>
      <c r="L48" s="45"/>
      <c r="M48" s="45"/>
      <c r="N48" s="45"/>
      <c r="O48" s="26">
        <v>85</v>
      </c>
      <c r="P48" s="26"/>
      <c r="Q48" s="26">
        <f t="shared" si="24"/>
        <v>85</v>
      </c>
      <c r="R48" s="26"/>
      <c r="S48" s="26"/>
      <c r="T48" s="28">
        <f t="shared" si="19"/>
        <v>0</v>
      </c>
      <c r="U48" s="24">
        <v>2</v>
      </c>
      <c r="V48" s="24">
        <v>333</v>
      </c>
      <c r="W48" s="29">
        <v>48</v>
      </c>
      <c r="X48" s="30" t="s">
        <v>104</v>
      </c>
      <c r="Y48" s="24" t="s">
        <v>50</v>
      </c>
      <c r="Z48" s="23" t="s">
        <v>48</v>
      </c>
      <c r="AA48" s="23" t="s">
        <v>52</v>
      </c>
      <c r="AB48" s="31">
        <f t="shared" si="20"/>
        <v>4250000</v>
      </c>
      <c r="AC48" s="31"/>
      <c r="AD48" s="31">
        <f t="shared" si="18"/>
        <v>807500</v>
      </c>
      <c r="AE48" s="31">
        <f t="shared" si="21"/>
        <v>850000</v>
      </c>
      <c r="AF48" s="31">
        <f t="shared" si="22"/>
        <v>12750000</v>
      </c>
      <c r="AG48" s="32"/>
      <c r="AH48" s="33">
        <f t="shared" si="17"/>
        <v>0</v>
      </c>
      <c r="AI48" s="31">
        <f t="shared" si="23"/>
        <v>3400000</v>
      </c>
      <c r="AJ48" s="31">
        <f t="shared" si="16"/>
        <v>22057500</v>
      </c>
      <c r="AK48" s="31"/>
      <c r="AL48" s="5"/>
      <c r="AM48" s="5"/>
      <c r="AN48" s="5"/>
      <c r="AO48" s="5"/>
      <c r="AP48" s="5"/>
      <c r="AQ48" s="5"/>
      <c r="AR48" s="5"/>
    </row>
    <row r="49" spans="1:44" s="20" customFormat="1" ht="24" customHeight="1" x14ac:dyDescent="0.25">
      <c r="A49" s="21">
        <v>31</v>
      </c>
      <c r="B49" s="21"/>
      <c r="C49" s="22" t="s">
        <v>105</v>
      </c>
      <c r="D49" s="22"/>
      <c r="E49" s="22"/>
      <c r="F49" s="23" t="s">
        <v>47</v>
      </c>
      <c r="G49" s="21">
        <v>3</v>
      </c>
      <c r="H49" s="24">
        <v>941</v>
      </c>
      <c r="I49" s="25">
        <v>96.3</v>
      </c>
      <c r="J49" s="25">
        <v>96.3</v>
      </c>
      <c r="K49" s="25"/>
      <c r="L49" s="25"/>
      <c r="M49" s="25"/>
      <c r="N49" s="25"/>
      <c r="O49" s="25">
        <v>96.3</v>
      </c>
      <c r="P49" s="26"/>
      <c r="Q49" s="25">
        <f t="shared" ref="Q49:Q55" si="25">O49+P49</f>
        <v>96.3</v>
      </c>
      <c r="R49" s="27"/>
      <c r="S49" s="27"/>
      <c r="T49" s="28">
        <f t="shared" si="19"/>
        <v>0</v>
      </c>
      <c r="U49" s="24">
        <v>2</v>
      </c>
      <c r="V49" s="24">
        <v>330</v>
      </c>
      <c r="W49" s="29">
        <v>60</v>
      </c>
      <c r="X49" s="30" t="s">
        <v>72</v>
      </c>
      <c r="Y49" s="24" t="s">
        <v>50</v>
      </c>
      <c r="Z49" s="23" t="s">
        <v>48</v>
      </c>
      <c r="AA49" s="23" t="s">
        <v>52</v>
      </c>
      <c r="AB49" s="31">
        <f t="shared" si="20"/>
        <v>4815000</v>
      </c>
      <c r="AC49" s="31"/>
      <c r="AD49" s="31">
        <f t="shared" si="18"/>
        <v>914850</v>
      </c>
      <c r="AE49" s="31">
        <f t="shared" si="21"/>
        <v>963000</v>
      </c>
      <c r="AF49" s="31">
        <f t="shared" si="22"/>
        <v>14445000</v>
      </c>
      <c r="AG49" s="32"/>
      <c r="AH49" s="33">
        <f t="shared" si="17"/>
        <v>0</v>
      </c>
      <c r="AI49" s="31">
        <f t="shared" si="23"/>
        <v>3852000</v>
      </c>
      <c r="AJ49" s="31">
        <f t="shared" ref="AJ49:AJ55" si="26">AI49+AH49+AF49+AE49+AD49+AC49+AB49</f>
        <v>24989850</v>
      </c>
      <c r="AK49" s="31"/>
      <c r="AL49" s="5"/>
      <c r="AM49" s="5"/>
      <c r="AN49" s="5"/>
      <c r="AO49" s="5"/>
      <c r="AP49" s="5"/>
      <c r="AQ49" s="5"/>
      <c r="AR49" s="5"/>
    </row>
    <row r="50" spans="1:44" s="20" customFormat="1" ht="24" customHeight="1" x14ac:dyDescent="0.25">
      <c r="A50" s="21">
        <v>32</v>
      </c>
      <c r="B50" s="21"/>
      <c r="C50" s="22" t="s">
        <v>106</v>
      </c>
      <c r="D50" s="22"/>
      <c r="E50" s="22"/>
      <c r="F50" s="23" t="s">
        <v>47</v>
      </c>
      <c r="G50" s="21">
        <v>3</v>
      </c>
      <c r="H50" s="24">
        <v>857</v>
      </c>
      <c r="I50" s="45">
        <v>486.1</v>
      </c>
      <c r="J50" s="45">
        <v>486.1</v>
      </c>
      <c r="K50" s="45"/>
      <c r="L50" s="45"/>
      <c r="M50" s="45"/>
      <c r="N50" s="45"/>
      <c r="O50" s="25">
        <v>405.1</v>
      </c>
      <c r="P50" s="26">
        <v>81</v>
      </c>
      <c r="Q50" s="25">
        <f t="shared" si="25"/>
        <v>486.1</v>
      </c>
      <c r="R50" s="27"/>
      <c r="S50" s="27"/>
      <c r="T50" s="28">
        <f t="shared" ref="T50:T55" si="27">J50-Q50-S50-R50</f>
        <v>0</v>
      </c>
      <c r="U50" s="24">
        <v>1</v>
      </c>
      <c r="V50" s="24">
        <v>106</v>
      </c>
      <c r="W50" s="29">
        <v>432</v>
      </c>
      <c r="X50" s="48" t="s">
        <v>69</v>
      </c>
      <c r="Y50" s="24" t="s">
        <v>50</v>
      </c>
      <c r="Z50" s="23" t="s">
        <v>48</v>
      </c>
      <c r="AA50" s="23" t="s">
        <v>60</v>
      </c>
      <c r="AB50" s="31">
        <f t="shared" si="20"/>
        <v>24305000</v>
      </c>
      <c r="AC50" s="31"/>
      <c r="AD50" s="31">
        <f t="shared" si="18"/>
        <v>4617950</v>
      </c>
      <c r="AE50" s="31">
        <f t="shared" si="21"/>
        <v>4861000</v>
      </c>
      <c r="AF50" s="31">
        <f t="shared" si="22"/>
        <v>72915000</v>
      </c>
      <c r="AG50" s="32"/>
      <c r="AH50" s="33">
        <f t="shared" si="17"/>
        <v>0</v>
      </c>
      <c r="AI50" s="31">
        <f t="shared" si="23"/>
        <v>19444000</v>
      </c>
      <c r="AJ50" s="31">
        <f t="shared" si="26"/>
        <v>126142950</v>
      </c>
      <c r="AK50" s="31"/>
      <c r="AL50" s="5"/>
      <c r="AM50" s="5"/>
      <c r="AN50" s="5"/>
      <c r="AO50" s="5"/>
      <c r="AP50" s="5"/>
      <c r="AQ50" s="5"/>
      <c r="AR50" s="5"/>
    </row>
    <row r="51" spans="1:44" s="20" customFormat="1" ht="27" customHeight="1" x14ac:dyDescent="0.25">
      <c r="A51" s="21">
        <v>33</v>
      </c>
      <c r="B51" s="21"/>
      <c r="C51" s="22" t="s">
        <v>107</v>
      </c>
      <c r="D51" s="22"/>
      <c r="E51" s="22"/>
      <c r="F51" s="23" t="s">
        <v>47</v>
      </c>
      <c r="G51" s="21">
        <v>5</v>
      </c>
      <c r="H51" s="24">
        <v>644</v>
      </c>
      <c r="I51" s="45">
        <v>153</v>
      </c>
      <c r="J51" s="45">
        <v>153</v>
      </c>
      <c r="K51" s="45"/>
      <c r="L51" s="45"/>
      <c r="M51" s="45"/>
      <c r="N51" s="45"/>
      <c r="O51" s="26">
        <v>153</v>
      </c>
      <c r="P51" s="26"/>
      <c r="Q51" s="26">
        <f t="shared" si="25"/>
        <v>153</v>
      </c>
      <c r="R51" s="26"/>
      <c r="S51" s="26"/>
      <c r="T51" s="28">
        <f t="shared" si="27"/>
        <v>0</v>
      </c>
      <c r="U51" s="24">
        <v>3</v>
      </c>
      <c r="V51" s="24">
        <v>317</v>
      </c>
      <c r="W51" s="29">
        <v>144</v>
      </c>
      <c r="X51" s="30" t="s">
        <v>53</v>
      </c>
      <c r="Y51" s="24" t="s">
        <v>50</v>
      </c>
      <c r="Z51" s="23" t="s">
        <v>48</v>
      </c>
      <c r="AA51" s="23" t="s">
        <v>52</v>
      </c>
      <c r="AB51" s="31">
        <f t="shared" si="20"/>
        <v>7650000</v>
      </c>
      <c r="AC51" s="31"/>
      <c r="AD51" s="31">
        <f t="shared" si="18"/>
        <v>1453500</v>
      </c>
      <c r="AE51" s="31">
        <f t="shared" si="21"/>
        <v>1530000</v>
      </c>
      <c r="AF51" s="31">
        <f t="shared" si="22"/>
        <v>22950000</v>
      </c>
      <c r="AG51" s="32">
        <v>1</v>
      </c>
      <c r="AH51" s="33">
        <f t="shared" ref="AH51:AH55" si="28">AG51*3500000</f>
        <v>3500000</v>
      </c>
      <c r="AI51" s="31">
        <f t="shared" si="23"/>
        <v>6120000</v>
      </c>
      <c r="AJ51" s="31">
        <f t="shared" si="26"/>
        <v>43203500</v>
      </c>
      <c r="AK51" s="31"/>
      <c r="AL51" s="5"/>
      <c r="AM51" s="46"/>
      <c r="AN51" s="5"/>
      <c r="AO51" s="5"/>
      <c r="AP51" s="5"/>
      <c r="AQ51" s="5"/>
      <c r="AR51" s="5"/>
    </row>
    <row r="52" spans="1:44" s="20" customFormat="1" ht="24" customHeight="1" x14ac:dyDescent="0.25">
      <c r="A52" s="38">
        <v>34</v>
      </c>
      <c r="B52" s="38"/>
      <c r="C52" s="22" t="s">
        <v>108</v>
      </c>
      <c r="D52" s="22" t="s">
        <v>109</v>
      </c>
      <c r="E52" s="22"/>
      <c r="F52" s="23" t="s">
        <v>47</v>
      </c>
      <c r="G52" s="21">
        <v>3</v>
      </c>
      <c r="H52" s="24">
        <v>851</v>
      </c>
      <c r="I52" s="45">
        <v>77.900000000000006</v>
      </c>
      <c r="J52" s="45">
        <v>77.900000000000006</v>
      </c>
      <c r="K52" s="45"/>
      <c r="L52" s="45"/>
      <c r="M52" s="45"/>
      <c r="N52" s="45"/>
      <c r="O52" s="25">
        <v>77.900000000000006</v>
      </c>
      <c r="P52" s="26"/>
      <c r="Q52" s="25">
        <f t="shared" si="25"/>
        <v>77.900000000000006</v>
      </c>
      <c r="R52" s="27"/>
      <c r="S52" s="27"/>
      <c r="T52" s="28">
        <f t="shared" si="27"/>
        <v>0</v>
      </c>
      <c r="U52" s="24">
        <v>2</v>
      </c>
      <c r="V52" s="24">
        <v>169</v>
      </c>
      <c r="W52" s="29">
        <v>42</v>
      </c>
      <c r="X52" s="48" t="s">
        <v>56</v>
      </c>
      <c r="Y52" s="24" t="s">
        <v>50</v>
      </c>
      <c r="Z52" s="23" t="s">
        <v>48</v>
      </c>
      <c r="AA52" s="23" t="s">
        <v>56</v>
      </c>
      <c r="AB52" s="31">
        <f t="shared" si="20"/>
        <v>3895000.0000000005</v>
      </c>
      <c r="AC52" s="31"/>
      <c r="AD52" s="31">
        <f t="shared" si="18"/>
        <v>740050</v>
      </c>
      <c r="AE52" s="31">
        <f t="shared" si="21"/>
        <v>779000</v>
      </c>
      <c r="AF52" s="31">
        <f t="shared" si="22"/>
        <v>11685000</v>
      </c>
      <c r="AG52" s="32"/>
      <c r="AH52" s="33">
        <f t="shared" si="28"/>
        <v>0</v>
      </c>
      <c r="AI52" s="31">
        <f t="shared" si="23"/>
        <v>3116000</v>
      </c>
      <c r="AJ52" s="31">
        <f t="shared" si="26"/>
        <v>20215050</v>
      </c>
      <c r="AK52" s="31"/>
      <c r="AL52" s="5"/>
      <c r="AM52" s="5"/>
      <c r="AN52" s="5"/>
      <c r="AO52" s="5"/>
      <c r="AP52" s="5"/>
      <c r="AQ52" s="5"/>
      <c r="AR52" s="5"/>
    </row>
    <row r="53" spans="1:44" s="20" customFormat="1" ht="40.9" customHeight="1" x14ac:dyDescent="0.25">
      <c r="A53" s="38">
        <v>35</v>
      </c>
      <c r="B53" s="38"/>
      <c r="C53" s="22" t="s">
        <v>110</v>
      </c>
      <c r="D53" s="22"/>
      <c r="E53" s="22"/>
      <c r="F53" s="23" t="s">
        <v>47</v>
      </c>
      <c r="G53" s="21">
        <v>5</v>
      </c>
      <c r="H53" s="24">
        <v>32</v>
      </c>
      <c r="I53" s="45">
        <v>119.8</v>
      </c>
      <c r="J53" s="45">
        <v>119.8</v>
      </c>
      <c r="K53" s="45"/>
      <c r="L53" s="45"/>
      <c r="M53" s="45"/>
      <c r="N53" s="45"/>
      <c r="O53" s="45">
        <v>119.8</v>
      </c>
      <c r="P53" s="26"/>
      <c r="Q53" s="26">
        <f t="shared" si="25"/>
        <v>119.8</v>
      </c>
      <c r="R53" s="26"/>
      <c r="S53" s="26"/>
      <c r="T53" s="28">
        <f t="shared" si="27"/>
        <v>0</v>
      </c>
      <c r="U53" s="24">
        <v>2</v>
      </c>
      <c r="V53" s="24">
        <v>330</v>
      </c>
      <c r="W53" s="29">
        <v>108</v>
      </c>
      <c r="X53" s="48" t="s">
        <v>72</v>
      </c>
      <c r="Y53" s="24" t="s">
        <v>50</v>
      </c>
      <c r="Z53" s="23" t="s">
        <v>48</v>
      </c>
      <c r="AA53" s="23" t="s">
        <v>52</v>
      </c>
      <c r="AB53" s="31">
        <f t="shared" si="20"/>
        <v>5990000</v>
      </c>
      <c r="AC53" s="31"/>
      <c r="AD53" s="31">
        <f t="shared" si="18"/>
        <v>1138100</v>
      </c>
      <c r="AE53" s="31">
        <f t="shared" si="21"/>
        <v>1198000</v>
      </c>
      <c r="AF53" s="31">
        <f t="shared" si="22"/>
        <v>17970000</v>
      </c>
      <c r="AG53" s="32"/>
      <c r="AH53" s="33">
        <f t="shared" si="28"/>
        <v>0</v>
      </c>
      <c r="AI53" s="31">
        <f t="shared" si="23"/>
        <v>4792000</v>
      </c>
      <c r="AJ53" s="31">
        <f t="shared" si="26"/>
        <v>31088100</v>
      </c>
      <c r="AK53" s="31"/>
      <c r="AL53" s="5"/>
      <c r="AM53" s="5"/>
      <c r="AN53" s="5"/>
      <c r="AO53" s="5"/>
      <c r="AP53" s="5"/>
      <c r="AQ53" s="5"/>
      <c r="AR53" s="5"/>
    </row>
    <row r="54" spans="1:44" s="20" customFormat="1" ht="46.15" customHeight="1" x14ac:dyDescent="0.25">
      <c r="A54" s="95">
        <v>36</v>
      </c>
      <c r="B54" s="38"/>
      <c r="C54" s="22" t="s">
        <v>111</v>
      </c>
      <c r="D54" s="22" t="s">
        <v>112</v>
      </c>
      <c r="E54" s="22"/>
      <c r="F54" s="23" t="s">
        <v>47</v>
      </c>
      <c r="G54" s="21">
        <v>3</v>
      </c>
      <c r="H54" s="24">
        <v>882</v>
      </c>
      <c r="I54" s="25">
        <v>149.1</v>
      </c>
      <c r="J54" s="25">
        <v>149.1</v>
      </c>
      <c r="K54" s="25"/>
      <c r="L54" s="25"/>
      <c r="M54" s="25"/>
      <c r="N54" s="25"/>
      <c r="O54" s="25">
        <v>149.1</v>
      </c>
      <c r="P54" s="26"/>
      <c r="Q54" s="25">
        <f t="shared" si="25"/>
        <v>149.1</v>
      </c>
      <c r="R54" s="27"/>
      <c r="S54" s="27"/>
      <c r="T54" s="28">
        <f t="shared" si="27"/>
        <v>0</v>
      </c>
      <c r="U54" s="24">
        <v>2</v>
      </c>
      <c r="V54" s="24">
        <v>137</v>
      </c>
      <c r="W54" s="29">
        <v>144</v>
      </c>
      <c r="X54" s="30" t="s">
        <v>56</v>
      </c>
      <c r="Y54" s="24" t="s">
        <v>50</v>
      </c>
      <c r="Z54" s="23" t="s">
        <v>48</v>
      </c>
      <c r="AA54" s="23" t="s">
        <v>56</v>
      </c>
      <c r="AB54" s="31">
        <f t="shared" si="20"/>
        <v>7455000</v>
      </c>
      <c r="AC54" s="31"/>
      <c r="AD54" s="31">
        <f t="shared" si="18"/>
        <v>1416450</v>
      </c>
      <c r="AE54" s="31">
        <f t="shared" si="21"/>
        <v>1491000</v>
      </c>
      <c r="AF54" s="31">
        <f t="shared" si="22"/>
        <v>22365000</v>
      </c>
      <c r="AG54" s="32">
        <v>1</v>
      </c>
      <c r="AH54" s="33">
        <f t="shared" si="28"/>
        <v>3500000</v>
      </c>
      <c r="AI54" s="31">
        <f t="shared" si="23"/>
        <v>5964000</v>
      </c>
      <c r="AJ54" s="31">
        <f t="shared" si="26"/>
        <v>42191450</v>
      </c>
      <c r="AK54" s="31"/>
      <c r="AL54" s="5"/>
      <c r="AM54" s="5"/>
      <c r="AN54" s="5"/>
      <c r="AO54" s="5"/>
      <c r="AP54" s="5"/>
      <c r="AQ54" s="5"/>
      <c r="AR54" s="5"/>
    </row>
    <row r="55" spans="1:44" s="20" customFormat="1" ht="30.6" customHeight="1" x14ac:dyDescent="0.25">
      <c r="A55" s="96"/>
      <c r="B55" s="21"/>
      <c r="C55" s="22" t="s">
        <v>111</v>
      </c>
      <c r="D55" s="22" t="s">
        <v>112</v>
      </c>
      <c r="E55" s="22"/>
      <c r="F55" s="23" t="s">
        <v>47</v>
      </c>
      <c r="G55" s="21">
        <v>3</v>
      </c>
      <c r="H55" s="24">
        <v>1183</v>
      </c>
      <c r="I55" s="45">
        <v>687.7</v>
      </c>
      <c r="J55" s="25">
        <v>417.5</v>
      </c>
      <c r="K55" s="25"/>
      <c r="L55" s="25"/>
      <c r="M55" s="25"/>
      <c r="N55" s="25"/>
      <c r="O55" s="25">
        <v>278.2</v>
      </c>
      <c r="P55" s="26">
        <v>139.30000000000001</v>
      </c>
      <c r="Q55" s="25">
        <f t="shared" si="25"/>
        <v>417.5</v>
      </c>
      <c r="R55" s="27"/>
      <c r="S55" s="27"/>
      <c r="T55" s="28">
        <f t="shared" si="27"/>
        <v>0</v>
      </c>
      <c r="U55" s="41">
        <v>2</v>
      </c>
      <c r="V55" s="41">
        <v>132</v>
      </c>
      <c r="W55" s="39">
        <v>408</v>
      </c>
      <c r="X55" s="35" t="s">
        <v>49</v>
      </c>
      <c r="Y55" s="24" t="s">
        <v>50</v>
      </c>
      <c r="Z55" s="23" t="s">
        <v>48</v>
      </c>
      <c r="AA55" s="23" t="s">
        <v>60</v>
      </c>
      <c r="AB55" s="31">
        <f t="shared" si="20"/>
        <v>20875000</v>
      </c>
      <c r="AC55" s="31"/>
      <c r="AD55" s="31">
        <f t="shared" si="18"/>
        <v>3966250</v>
      </c>
      <c r="AE55" s="31">
        <f t="shared" si="21"/>
        <v>4175000</v>
      </c>
      <c r="AF55" s="31">
        <f t="shared" si="22"/>
        <v>62625000</v>
      </c>
      <c r="AG55" s="32"/>
      <c r="AH55" s="33">
        <f t="shared" si="28"/>
        <v>0</v>
      </c>
      <c r="AI55" s="31">
        <f t="shared" si="23"/>
        <v>16700000</v>
      </c>
      <c r="AJ55" s="31">
        <f t="shared" si="26"/>
        <v>108341250</v>
      </c>
      <c r="AK55" s="31"/>
      <c r="AL55" s="5"/>
      <c r="AM55" s="5"/>
      <c r="AN55" s="5"/>
      <c r="AO55" s="5"/>
      <c r="AP55" s="5"/>
      <c r="AQ55" s="5"/>
      <c r="AR55" s="5"/>
    </row>
    <row r="56" spans="1:44" s="20" customFormat="1" ht="24" customHeight="1" x14ac:dyDescent="0.25">
      <c r="A56" s="21">
        <v>37</v>
      </c>
      <c r="B56" s="21"/>
      <c r="C56" s="22" t="s">
        <v>113</v>
      </c>
      <c r="D56" s="22" t="s">
        <v>114</v>
      </c>
      <c r="E56" s="22"/>
      <c r="F56" s="23" t="s">
        <v>47</v>
      </c>
      <c r="G56" s="21">
        <v>3</v>
      </c>
      <c r="H56" s="24">
        <v>918</v>
      </c>
      <c r="I56" s="25">
        <v>96.3</v>
      </c>
      <c r="J56" s="25">
        <v>96.3</v>
      </c>
      <c r="K56" s="25"/>
      <c r="L56" s="25"/>
      <c r="M56" s="25"/>
      <c r="N56" s="25"/>
      <c r="O56" s="25">
        <v>96.3</v>
      </c>
      <c r="P56" s="26"/>
      <c r="Q56" s="25">
        <f>O56+P56</f>
        <v>96.3</v>
      </c>
      <c r="R56" s="27"/>
      <c r="S56" s="27"/>
      <c r="T56" s="28">
        <f t="shared" ref="T56:T74" si="29">J56-Q56-S56-R56</f>
        <v>0</v>
      </c>
      <c r="U56" s="24"/>
      <c r="V56" s="24"/>
      <c r="W56" s="29">
        <v>96</v>
      </c>
      <c r="X56" s="48" t="s">
        <v>57</v>
      </c>
      <c r="Y56" s="24" t="s">
        <v>50</v>
      </c>
      <c r="Z56" s="23" t="s">
        <v>48</v>
      </c>
      <c r="AA56" s="23" t="s">
        <v>52</v>
      </c>
      <c r="AB56" s="31">
        <f t="shared" si="20"/>
        <v>4815000</v>
      </c>
      <c r="AC56" s="31"/>
      <c r="AD56" s="31">
        <f t="shared" si="18"/>
        <v>914850</v>
      </c>
      <c r="AE56" s="31">
        <f t="shared" si="21"/>
        <v>963000</v>
      </c>
      <c r="AF56" s="31">
        <f t="shared" si="22"/>
        <v>14445000</v>
      </c>
      <c r="AG56" s="32"/>
      <c r="AH56" s="33">
        <f t="shared" ref="AH56:AH69" si="30">AG56*3500000</f>
        <v>0</v>
      </c>
      <c r="AI56" s="31">
        <f t="shared" si="23"/>
        <v>3852000</v>
      </c>
      <c r="AJ56" s="31">
        <f t="shared" ref="AJ56:AJ74" si="31">AI56+AH56+AF56+AE56+AD56+AC56+AB56</f>
        <v>24989850</v>
      </c>
      <c r="AK56" s="31"/>
      <c r="AL56" s="5"/>
      <c r="AM56" s="5"/>
      <c r="AN56" s="5"/>
      <c r="AO56" s="5"/>
      <c r="AP56" s="5"/>
      <c r="AQ56" s="5"/>
      <c r="AR56" s="5"/>
    </row>
    <row r="57" spans="1:44" s="20" customFormat="1" ht="30.6" customHeight="1" x14ac:dyDescent="0.25">
      <c r="A57" s="21">
        <v>38</v>
      </c>
      <c r="B57" s="21"/>
      <c r="C57" s="22" t="s">
        <v>115</v>
      </c>
      <c r="D57" s="22"/>
      <c r="E57" s="22"/>
      <c r="F57" s="23" t="s">
        <v>47</v>
      </c>
      <c r="G57" s="21">
        <v>3</v>
      </c>
      <c r="H57" s="24">
        <v>790</v>
      </c>
      <c r="I57" s="25">
        <v>227.5</v>
      </c>
      <c r="J57" s="25">
        <v>227.5</v>
      </c>
      <c r="K57" s="25"/>
      <c r="L57" s="25"/>
      <c r="M57" s="25"/>
      <c r="N57" s="25"/>
      <c r="O57" s="25">
        <v>171.8</v>
      </c>
      <c r="P57" s="26">
        <v>55.7</v>
      </c>
      <c r="Q57" s="25">
        <f t="shared" ref="Q57:Q65" si="32">O57+P57</f>
        <v>227.5</v>
      </c>
      <c r="R57" s="27"/>
      <c r="S57" s="27"/>
      <c r="T57" s="28">
        <f t="shared" si="29"/>
        <v>0</v>
      </c>
      <c r="U57" s="24">
        <v>2</v>
      </c>
      <c r="V57" s="24">
        <v>174</v>
      </c>
      <c r="W57" s="29">
        <v>201.6</v>
      </c>
      <c r="X57" s="30" t="s">
        <v>56</v>
      </c>
      <c r="Y57" s="24" t="s">
        <v>50</v>
      </c>
      <c r="Z57" s="23" t="s">
        <v>48</v>
      </c>
      <c r="AA57" s="23" t="s">
        <v>56</v>
      </c>
      <c r="AB57" s="31">
        <f t="shared" si="20"/>
        <v>11375000</v>
      </c>
      <c r="AC57" s="31"/>
      <c r="AD57" s="31">
        <f t="shared" si="18"/>
        <v>2161250</v>
      </c>
      <c r="AE57" s="31">
        <f t="shared" si="21"/>
        <v>2275000</v>
      </c>
      <c r="AF57" s="31">
        <f t="shared" si="22"/>
        <v>34125000</v>
      </c>
      <c r="AG57" s="44"/>
      <c r="AH57" s="33">
        <f t="shared" si="30"/>
        <v>0</v>
      </c>
      <c r="AI57" s="31">
        <f t="shared" si="23"/>
        <v>9100000</v>
      </c>
      <c r="AJ57" s="31">
        <f t="shared" si="31"/>
        <v>59036250</v>
      </c>
      <c r="AK57" s="31"/>
      <c r="AP57" s="5"/>
      <c r="AQ57" s="5"/>
      <c r="AR57" s="5"/>
    </row>
    <row r="58" spans="1:44" s="20" customFormat="1" ht="61.9" customHeight="1" x14ac:dyDescent="0.25">
      <c r="A58" s="21">
        <v>39</v>
      </c>
      <c r="B58" s="21"/>
      <c r="C58" s="22" t="s">
        <v>116</v>
      </c>
      <c r="D58" s="22"/>
      <c r="E58" s="22"/>
      <c r="F58" s="23" t="s">
        <v>47</v>
      </c>
      <c r="G58" s="21">
        <v>5</v>
      </c>
      <c r="H58" s="24">
        <v>79</v>
      </c>
      <c r="I58" s="25">
        <v>438.6</v>
      </c>
      <c r="J58" s="25">
        <v>438.6</v>
      </c>
      <c r="K58" s="25"/>
      <c r="L58" s="25"/>
      <c r="M58" s="25"/>
      <c r="N58" s="25"/>
      <c r="O58" s="25">
        <v>305.7</v>
      </c>
      <c r="P58" s="25">
        <v>60.6</v>
      </c>
      <c r="Q58" s="25">
        <f t="shared" si="32"/>
        <v>366.3</v>
      </c>
      <c r="R58" s="27">
        <v>52.9</v>
      </c>
      <c r="S58" s="27">
        <v>19.399999999999999</v>
      </c>
      <c r="T58" s="28">
        <f t="shared" si="29"/>
        <v>0</v>
      </c>
      <c r="U58" s="24">
        <v>3</v>
      </c>
      <c r="V58" s="24">
        <v>2</v>
      </c>
      <c r="W58" s="29">
        <v>384</v>
      </c>
      <c r="X58" s="30" t="s">
        <v>57</v>
      </c>
      <c r="Y58" s="24" t="s">
        <v>50</v>
      </c>
      <c r="Z58" s="23" t="s">
        <v>48</v>
      </c>
      <c r="AA58" s="23" t="s">
        <v>57</v>
      </c>
      <c r="AB58" s="31">
        <f t="shared" si="20"/>
        <v>18315000</v>
      </c>
      <c r="AC58" s="31"/>
      <c r="AD58" s="31">
        <f t="shared" si="18"/>
        <v>3479850</v>
      </c>
      <c r="AE58" s="31">
        <f t="shared" si="21"/>
        <v>3663000</v>
      </c>
      <c r="AF58" s="31">
        <f t="shared" si="22"/>
        <v>54945000</v>
      </c>
      <c r="AG58" s="32"/>
      <c r="AH58" s="33">
        <f t="shared" si="30"/>
        <v>0</v>
      </c>
      <c r="AI58" s="31">
        <f t="shared" si="23"/>
        <v>14652000</v>
      </c>
      <c r="AJ58" s="31">
        <f t="shared" si="31"/>
        <v>95054850</v>
      </c>
      <c r="AK58" s="31"/>
      <c r="AL58" s="5"/>
      <c r="AM58" s="5"/>
      <c r="AN58" s="5"/>
      <c r="AO58" s="5"/>
    </row>
    <row r="59" spans="1:44" s="20" customFormat="1" ht="24" customHeight="1" x14ac:dyDescent="0.25">
      <c r="A59" s="21">
        <v>40</v>
      </c>
      <c r="B59" s="21"/>
      <c r="C59" s="22" t="s">
        <v>117</v>
      </c>
      <c r="D59" s="22" t="s">
        <v>118</v>
      </c>
      <c r="E59" s="22"/>
      <c r="F59" s="23" t="s">
        <v>47</v>
      </c>
      <c r="G59" s="21">
        <v>5</v>
      </c>
      <c r="H59" s="24">
        <v>460</v>
      </c>
      <c r="I59" s="25">
        <v>785.3</v>
      </c>
      <c r="J59" s="25">
        <v>785.3</v>
      </c>
      <c r="K59" s="25"/>
      <c r="L59" s="25"/>
      <c r="M59" s="25"/>
      <c r="N59" s="25"/>
      <c r="O59" s="25">
        <v>269.7</v>
      </c>
      <c r="P59" s="25">
        <v>202.9</v>
      </c>
      <c r="Q59" s="25">
        <f t="shared" si="32"/>
        <v>472.6</v>
      </c>
      <c r="R59" s="27">
        <v>275.3</v>
      </c>
      <c r="S59" s="27">
        <v>37.4</v>
      </c>
      <c r="T59" s="28">
        <f t="shared" si="29"/>
        <v>0</v>
      </c>
      <c r="U59" s="24">
        <v>3</v>
      </c>
      <c r="V59" s="24">
        <v>2</v>
      </c>
      <c r="W59" s="29">
        <v>672</v>
      </c>
      <c r="X59" s="30" t="s">
        <v>57</v>
      </c>
      <c r="Y59" s="24" t="s">
        <v>50</v>
      </c>
      <c r="Z59" s="23" t="s">
        <v>48</v>
      </c>
      <c r="AA59" s="23" t="s">
        <v>57</v>
      </c>
      <c r="AB59" s="31">
        <f t="shared" si="20"/>
        <v>23630000</v>
      </c>
      <c r="AC59" s="31"/>
      <c r="AD59" s="31">
        <f t="shared" si="18"/>
        <v>4489700</v>
      </c>
      <c r="AE59" s="31">
        <f t="shared" si="21"/>
        <v>4726000</v>
      </c>
      <c r="AF59" s="31">
        <f t="shared" si="22"/>
        <v>70890000</v>
      </c>
      <c r="AG59" s="32">
        <v>1</v>
      </c>
      <c r="AH59" s="33">
        <f t="shared" si="30"/>
        <v>3500000</v>
      </c>
      <c r="AI59" s="31">
        <f t="shared" si="23"/>
        <v>18904000</v>
      </c>
      <c r="AJ59" s="31">
        <f t="shared" si="31"/>
        <v>126139700</v>
      </c>
      <c r="AK59" s="31"/>
      <c r="AL59" s="5"/>
      <c r="AM59" s="5"/>
      <c r="AN59" s="5"/>
      <c r="AO59" s="5"/>
      <c r="AP59" s="5"/>
      <c r="AQ59" s="5"/>
      <c r="AR59" s="5"/>
    </row>
    <row r="60" spans="1:44" s="20" customFormat="1" ht="57" customHeight="1" x14ac:dyDescent="0.25">
      <c r="A60" s="92">
        <v>41</v>
      </c>
      <c r="B60" s="21"/>
      <c r="C60" s="22" t="s">
        <v>119</v>
      </c>
      <c r="D60" s="22"/>
      <c r="E60" s="22"/>
      <c r="F60" s="23" t="s">
        <v>47</v>
      </c>
      <c r="G60" s="21">
        <v>3</v>
      </c>
      <c r="H60" s="24">
        <v>870</v>
      </c>
      <c r="I60" s="45">
        <v>265</v>
      </c>
      <c r="J60" s="45">
        <v>265</v>
      </c>
      <c r="K60" s="45"/>
      <c r="L60" s="45"/>
      <c r="M60" s="45"/>
      <c r="N60" s="45"/>
      <c r="O60" s="25">
        <v>265</v>
      </c>
      <c r="P60" s="26"/>
      <c r="Q60" s="25">
        <f t="shared" si="32"/>
        <v>265</v>
      </c>
      <c r="R60" s="27"/>
      <c r="S60" s="27"/>
      <c r="T60" s="28">
        <f t="shared" si="29"/>
        <v>0</v>
      </c>
      <c r="U60" s="24">
        <v>2</v>
      </c>
      <c r="V60" s="24">
        <v>132</v>
      </c>
      <c r="W60" s="29">
        <v>264</v>
      </c>
      <c r="X60" s="30" t="s">
        <v>81</v>
      </c>
      <c r="Y60" s="24" t="s">
        <v>50</v>
      </c>
      <c r="Z60" s="23" t="s">
        <v>48</v>
      </c>
      <c r="AA60" s="23" t="s">
        <v>60</v>
      </c>
      <c r="AB60" s="31">
        <f t="shared" si="20"/>
        <v>13250000</v>
      </c>
      <c r="AC60" s="31"/>
      <c r="AD60" s="31">
        <f t="shared" si="18"/>
        <v>2517500</v>
      </c>
      <c r="AE60" s="31">
        <f t="shared" si="21"/>
        <v>2650000</v>
      </c>
      <c r="AF60" s="31">
        <f t="shared" si="22"/>
        <v>39750000</v>
      </c>
      <c r="AG60" s="32"/>
      <c r="AH60" s="33">
        <f t="shared" si="30"/>
        <v>0</v>
      </c>
      <c r="AI60" s="31">
        <f t="shared" si="23"/>
        <v>10600000</v>
      </c>
      <c r="AJ60" s="31">
        <f t="shared" si="31"/>
        <v>68767500</v>
      </c>
      <c r="AK60" s="31"/>
      <c r="AL60" s="5"/>
      <c r="AM60" s="5"/>
      <c r="AN60" s="5"/>
      <c r="AO60" s="5"/>
      <c r="AP60" s="5"/>
      <c r="AQ60" s="5"/>
      <c r="AR60" s="5"/>
    </row>
    <row r="61" spans="1:44" s="20" customFormat="1" ht="48.6" customHeight="1" x14ac:dyDescent="0.25">
      <c r="A61" s="94"/>
      <c r="B61" s="21"/>
      <c r="C61" s="22" t="s">
        <v>119</v>
      </c>
      <c r="D61" s="22"/>
      <c r="E61" s="22"/>
      <c r="F61" s="23" t="s">
        <v>47</v>
      </c>
      <c r="G61" s="21">
        <v>3</v>
      </c>
      <c r="H61" s="24">
        <v>874</v>
      </c>
      <c r="I61" s="25">
        <v>94.4</v>
      </c>
      <c r="J61" s="25">
        <v>94.4</v>
      </c>
      <c r="K61" s="25"/>
      <c r="L61" s="25"/>
      <c r="M61" s="25"/>
      <c r="N61" s="25"/>
      <c r="O61" s="25">
        <v>78.099999999999994</v>
      </c>
      <c r="P61" s="26">
        <v>16.3</v>
      </c>
      <c r="Q61" s="25">
        <f t="shared" si="32"/>
        <v>94.399999999999991</v>
      </c>
      <c r="R61" s="27"/>
      <c r="S61" s="27"/>
      <c r="T61" s="28">
        <f t="shared" si="29"/>
        <v>1.4210854715202004E-14</v>
      </c>
      <c r="U61" s="24">
        <v>2</v>
      </c>
      <c r="V61" s="24">
        <v>339</v>
      </c>
      <c r="W61" s="29">
        <v>84</v>
      </c>
      <c r="X61" s="30" t="s">
        <v>57</v>
      </c>
      <c r="Y61" s="24" t="s">
        <v>50</v>
      </c>
      <c r="Z61" s="23" t="s">
        <v>48</v>
      </c>
      <c r="AA61" s="23" t="s">
        <v>52</v>
      </c>
      <c r="AB61" s="31">
        <f t="shared" si="20"/>
        <v>4720000</v>
      </c>
      <c r="AC61" s="31"/>
      <c r="AD61" s="31">
        <f t="shared" si="18"/>
        <v>896799.99999999988</v>
      </c>
      <c r="AE61" s="31">
        <f t="shared" si="21"/>
        <v>943999.99999999988</v>
      </c>
      <c r="AF61" s="31">
        <f t="shared" si="22"/>
        <v>14159999.999999998</v>
      </c>
      <c r="AG61" s="32">
        <v>1</v>
      </c>
      <c r="AH61" s="33">
        <f t="shared" si="30"/>
        <v>3500000</v>
      </c>
      <c r="AI61" s="31">
        <f t="shared" si="23"/>
        <v>3775999.9999999995</v>
      </c>
      <c r="AJ61" s="31">
        <f t="shared" si="31"/>
        <v>27996800</v>
      </c>
      <c r="AK61" s="31"/>
      <c r="AL61" s="5"/>
      <c r="AM61" s="5"/>
      <c r="AN61" s="5"/>
      <c r="AO61" s="5"/>
      <c r="AP61" s="5"/>
      <c r="AQ61" s="5"/>
      <c r="AR61" s="5"/>
    </row>
    <row r="62" spans="1:44" s="20" customFormat="1" ht="31.15" customHeight="1" x14ac:dyDescent="0.25">
      <c r="A62" s="21">
        <v>42</v>
      </c>
      <c r="B62" s="21"/>
      <c r="C62" s="22" t="s">
        <v>120</v>
      </c>
      <c r="D62" s="22" t="s">
        <v>121</v>
      </c>
      <c r="E62" s="22"/>
      <c r="F62" s="23" t="s">
        <v>47</v>
      </c>
      <c r="G62" s="21">
        <v>5</v>
      </c>
      <c r="H62" s="24">
        <v>62</v>
      </c>
      <c r="I62" s="45">
        <v>574.5</v>
      </c>
      <c r="J62" s="45">
        <v>574.5</v>
      </c>
      <c r="K62" s="45"/>
      <c r="L62" s="45"/>
      <c r="M62" s="45"/>
      <c r="N62" s="45"/>
      <c r="O62" s="25">
        <v>356.4</v>
      </c>
      <c r="P62" s="25">
        <v>218.1</v>
      </c>
      <c r="Q62" s="25">
        <f t="shared" si="32"/>
        <v>574.5</v>
      </c>
      <c r="R62" s="27"/>
      <c r="S62" s="27"/>
      <c r="T62" s="28">
        <f t="shared" si="29"/>
        <v>0</v>
      </c>
      <c r="U62" s="24">
        <v>2</v>
      </c>
      <c r="V62" s="24">
        <v>317</v>
      </c>
      <c r="W62" s="29">
        <v>504</v>
      </c>
      <c r="X62" s="30" t="s">
        <v>52</v>
      </c>
      <c r="Y62" s="24" t="s">
        <v>50</v>
      </c>
      <c r="Z62" s="23" t="s">
        <v>48</v>
      </c>
      <c r="AA62" s="23" t="s">
        <v>52</v>
      </c>
      <c r="AB62" s="31">
        <f t="shared" si="20"/>
        <v>28725000</v>
      </c>
      <c r="AC62" s="31"/>
      <c r="AD62" s="31">
        <f t="shared" si="18"/>
        <v>5457750</v>
      </c>
      <c r="AE62" s="31">
        <f t="shared" si="21"/>
        <v>5745000</v>
      </c>
      <c r="AF62" s="31">
        <f t="shared" si="22"/>
        <v>86175000</v>
      </c>
      <c r="AG62" s="32">
        <v>1</v>
      </c>
      <c r="AH62" s="33">
        <f t="shared" si="30"/>
        <v>3500000</v>
      </c>
      <c r="AI62" s="31">
        <f t="shared" si="23"/>
        <v>22980000</v>
      </c>
      <c r="AJ62" s="31">
        <f t="shared" si="31"/>
        <v>152582750</v>
      </c>
      <c r="AK62" s="31"/>
      <c r="AL62" s="5"/>
      <c r="AM62" s="5"/>
      <c r="AN62" s="5"/>
      <c r="AO62" s="5"/>
      <c r="AP62" s="5"/>
      <c r="AQ62" s="5"/>
      <c r="AR62" s="5"/>
    </row>
    <row r="63" spans="1:44" s="20" customFormat="1" ht="24" customHeight="1" x14ac:dyDescent="0.25">
      <c r="A63" s="21">
        <v>43</v>
      </c>
      <c r="B63" s="21"/>
      <c r="C63" s="22" t="s">
        <v>122</v>
      </c>
      <c r="D63" s="22" t="s">
        <v>123</v>
      </c>
      <c r="E63" s="22"/>
      <c r="F63" s="23" t="s">
        <v>47</v>
      </c>
      <c r="G63" s="21">
        <v>3</v>
      </c>
      <c r="H63" s="24">
        <v>762</v>
      </c>
      <c r="I63" s="45">
        <v>553.1</v>
      </c>
      <c r="J63" s="45">
        <v>553.1</v>
      </c>
      <c r="K63" s="45"/>
      <c r="L63" s="45"/>
      <c r="M63" s="45"/>
      <c r="N63" s="45"/>
      <c r="O63" s="25">
        <v>439.8</v>
      </c>
      <c r="P63" s="26">
        <v>113.3</v>
      </c>
      <c r="Q63" s="25">
        <f t="shared" si="32"/>
        <v>553.1</v>
      </c>
      <c r="R63" s="27"/>
      <c r="S63" s="27"/>
      <c r="T63" s="28">
        <f t="shared" si="29"/>
        <v>0</v>
      </c>
      <c r="U63" s="24">
        <v>2</v>
      </c>
      <c r="V63" s="24">
        <v>132</v>
      </c>
      <c r="W63" s="29">
        <v>504</v>
      </c>
      <c r="X63" s="48" t="s">
        <v>64</v>
      </c>
      <c r="Y63" s="24" t="s">
        <v>50</v>
      </c>
      <c r="Z63" s="23" t="s">
        <v>48</v>
      </c>
      <c r="AA63" s="23" t="s">
        <v>60</v>
      </c>
      <c r="AB63" s="31">
        <f t="shared" si="20"/>
        <v>27655000</v>
      </c>
      <c r="AC63" s="31"/>
      <c r="AD63" s="31">
        <f t="shared" si="18"/>
        <v>5254450</v>
      </c>
      <c r="AE63" s="31">
        <f t="shared" si="21"/>
        <v>5531000</v>
      </c>
      <c r="AF63" s="31">
        <f t="shared" si="22"/>
        <v>82965000</v>
      </c>
      <c r="AG63" s="32">
        <v>1</v>
      </c>
      <c r="AH63" s="33">
        <f t="shared" si="30"/>
        <v>3500000</v>
      </c>
      <c r="AI63" s="31">
        <f t="shared" si="23"/>
        <v>22124000</v>
      </c>
      <c r="AJ63" s="31">
        <f t="shared" si="31"/>
        <v>147029450</v>
      </c>
      <c r="AK63" s="31"/>
      <c r="AL63" s="5"/>
      <c r="AM63" s="5"/>
      <c r="AN63" s="5"/>
      <c r="AO63" s="5"/>
      <c r="AP63" s="5"/>
      <c r="AQ63" s="5"/>
      <c r="AR63" s="5"/>
    </row>
    <row r="64" spans="1:44" s="20" customFormat="1" ht="61.9" customHeight="1" x14ac:dyDescent="0.25">
      <c r="A64" s="21">
        <v>44</v>
      </c>
      <c r="B64" s="21"/>
      <c r="C64" s="22" t="s">
        <v>124</v>
      </c>
      <c r="D64" s="22"/>
      <c r="E64" s="22"/>
      <c r="F64" s="23" t="s">
        <v>47</v>
      </c>
      <c r="G64" s="21">
        <v>5</v>
      </c>
      <c r="H64" s="24">
        <v>458</v>
      </c>
      <c r="I64" s="25">
        <v>556.5</v>
      </c>
      <c r="J64" s="25">
        <v>556.5</v>
      </c>
      <c r="K64" s="25"/>
      <c r="L64" s="25"/>
      <c r="M64" s="25"/>
      <c r="N64" s="25"/>
      <c r="O64" s="25">
        <v>417.7</v>
      </c>
      <c r="P64" s="25">
        <v>75</v>
      </c>
      <c r="Q64" s="25">
        <f t="shared" si="32"/>
        <v>492.7</v>
      </c>
      <c r="R64" s="27">
        <v>43.3</v>
      </c>
      <c r="S64" s="27">
        <v>20.5</v>
      </c>
      <c r="T64" s="28">
        <f t="shared" si="29"/>
        <v>0</v>
      </c>
      <c r="U64" s="24">
        <v>3</v>
      </c>
      <c r="V64" s="24">
        <v>2</v>
      </c>
      <c r="W64" s="29">
        <v>480</v>
      </c>
      <c r="X64" s="30" t="s">
        <v>57</v>
      </c>
      <c r="Y64" s="24" t="s">
        <v>50</v>
      </c>
      <c r="Z64" s="23" t="s">
        <v>48</v>
      </c>
      <c r="AA64" s="23" t="s">
        <v>57</v>
      </c>
      <c r="AB64" s="31">
        <f t="shared" si="20"/>
        <v>24635000</v>
      </c>
      <c r="AC64" s="31"/>
      <c r="AD64" s="31">
        <f t="shared" si="18"/>
        <v>4680650</v>
      </c>
      <c r="AE64" s="31">
        <f t="shared" si="21"/>
        <v>4927000</v>
      </c>
      <c r="AF64" s="31">
        <f t="shared" si="22"/>
        <v>73905000</v>
      </c>
      <c r="AG64" s="32">
        <v>1</v>
      </c>
      <c r="AH64" s="33">
        <f t="shared" si="30"/>
        <v>3500000</v>
      </c>
      <c r="AI64" s="31">
        <f t="shared" si="23"/>
        <v>19708000</v>
      </c>
      <c r="AJ64" s="31">
        <f t="shared" si="31"/>
        <v>131355650</v>
      </c>
      <c r="AK64" s="31"/>
      <c r="AL64" s="5"/>
      <c r="AM64" s="5"/>
      <c r="AN64" s="5"/>
      <c r="AO64" s="5"/>
      <c r="AP64" s="5"/>
      <c r="AQ64" s="5"/>
      <c r="AR64" s="5"/>
    </row>
    <row r="65" spans="1:44" s="20" customFormat="1" ht="24" customHeight="1" x14ac:dyDescent="0.25">
      <c r="A65" s="21">
        <v>45</v>
      </c>
      <c r="B65" s="21"/>
      <c r="C65" s="22" t="s">
        <v>125</v>
      </c>
      <c r="D65" s="22"/>
      <c r="E65" s="22"/>
      <c r="F65" s="23" t="s">
        <v>47</v>
      </c>
      <c r="G65" s="21">
        <v>3</v>
      </c>
      <c r="H65" s="24">
        <v>869</v>
      </c>
      <c r="I65" s="25">
        <v>242.9</v>
      </c>
      <c r="J65" s="25">
        <v>242.9</v>
      </c>
      <c r="K65" s="25"/>
      <c r="L65" s="25"/>
      <c r="M65" s="25"/>
      <c r="N65" s="25"/>
      <c r="O65" s="25">
        <v>174.3</v>
      </c>
      <c r="P65" s="26">
        <v>68.599999999999994</v>
      </c>
      <c r="Q65" s="25">
        <f t="shared" si="32"/>
        <v>242.9</v>
      </c>
      <c r="R65" s="27"/>
      <c r="S65" s="27"/>
      <c r="T65" s="28">
        <f t="shared" si="29"/>
        <v>0</v>
      </c>
      <c r="U65" s="24">
        <v>2</v>
      </c>
      <c r="V65" s="24">
        <v>421</v>
      </c>
      <c r="W65" s="29">
        <v>228</v>
      </c>
      <c r="X65" s="30" t="s">
        <v>56</v>
      </c>
      <c r="Y65" s="24" t="s">
        <v>50</v>
      </c>
      <c r="Z65" s="23" t="s">
        <v>48</v>
      </c>
      <c r="AA65" s="23" t="s">
        <v>52</v>
      </c>
      <c r="AB65" s="31">
        <f t="shared" si="20"/>
        <v>12145000</v>
      </c>
      <c r="AC65" s="31"/>
      <c r="AD65" s="31">
        <f t="shared" si="18"/>
        <v>2307550</v>
      </c>
      <c r="AE65" s="31">
        <f t="shared" si="21"/>
        <v>2429000</v>
      </c>
      <c r="AF65" s="31">
        <f t="shared" si="22"/>
        <v>36435000</v>
      </c>
      <c r="AG65" s="32">
        <v>1</v>
      </c>
      <c r="AH65" s="33">
        <f t="shared" si="30"/>
        <v>3500000</v>
      </c>
      <c r="AI65" s="31">
        <f t="shared" si="23"/>
        <v>9716000</v>
      </c>
      <c r="AJ65" s="31">
        <f t="shared" si="31"/>
        <v>66532550</v>
      </c>
      <c r="AK65" s="31"/>
      <c r="AL65" s="5"/>
      <c r="AM65" s="5"/>
      <c r="AN65" s="5"/>
      <c r="AO65" s="5"/>
      <c r="AP65" s="5"/>
      <c r="AQ65" s="5"/>
      <c r="AR65" s="5"/>
    </row>
    <row r="66" spans="1:44" s="20" customFormat="1" ht="31.15" customHeight="1" x14ac:dyDescent="0.25">
      <c r="A66" s="21">
        <v>46</v>
      </c>
      <c r="B66" s="21"/>
      <c r="C66" s="22" t="s">
        <v>126</v>
      </c>
      <c r="D66" s="22"/>
      <c r="E66" s="22"/>
      <c r="F66" s="23" t="s">
        <v>47</v>
      </c>
      <c r="G66" s="21">
        <v>3</v>
      </c>
      <c r="H66" s="24">
        <v>1187</v>
      </c>
      <c r="I66" s="45">
        <v>766.1</v>
      </c>
      <c r="J66" s="45">
        <v>561.79999999999995</v>
      </c>
      <c r="K66" s="45"/>
      <c r="L66" s="45"/>
      <c r="M66" s="45"/>
      <c r="N66" s="45"/>
      <c r="O66" s="45">
        <v>490</v>
      </c>
      <c r="P66" s="26">
        <v>71.8</v>
      </c>
      <c r="Q66" s="25">
        <f t="shared" ref="Q66:Q67" si="33">O66+P66</f>
        <v>561.79999999999995</v>
      </c>
      <c r="R66" s="27"/>
      <c r="S66" s="27"/>
      <c r="T66" s="28">
        <f t="shared" si="29"/>
        <v>0</v>
      </c>
      <c r="U66" s="24">
        <v>2</v>
      </c>
      <c r="V66" s="24">
        <v>132</v>
      </c>
      <c r="W66" s="29">
        <v>528</v>
      </c>
      <c r="X66" s="30" t="s">
        <v>60</v>
      </c>
      <c r="Y66" s="24" t="s">
        <v>50</v>
      </c>
      <c r="Z66" s="23" t="s">
        <v>48</v>
      </c>
      <c r="AA66" s="23" t="s">
        <v>60</v>
      </c>
      <c r="AB66" s="31">
        <f t="shared" si="20"/>
        <v>28089999.999999996</v>
      </c>
      <c r="AC66" s="31"/>
      <c r="AD66" s="31">
        <f t="shared" si="18"/>
        <v>5337100</v>
      </c>
      <c r="AE66" s="31">
        <f t="shared" si="21"/>
        <v>5618000</v>
      </c>
      <c r="AF66" s="31">
        <f t="shared" si="22"/>
        <v>84270000</v>
      </c>
      <c r="AG66" s="32">
        <v>1</v>
      </c>
      <c r="AH66" s="33">
        <f t="shared" si="30"/>
        <v>3500000</v>
      </c>
      <c r="AI66" s="31">
        <f t="shared" si="23"/>
        <v>22472000</v>
      </c>
      <c r="AJ66" s="31">
        <f t="shared" si="31"/>
        <v>149287100</v>
      </c>
      <c r="AK66" s="31"/>
      <c r="AL66" s="5"/>
      <c r="AM66" s="5"/>
      <c r="AN66" s="5"/>
      <c r="AO66" s="5"/>
      <c r="AP66" s="5"/>
      <c r="AQ66" s="5"/>
      <c r="AR66" s="5"/>
    </row>
    <row r="67" spans="1:44" s="20" customFormat="1" ht="24" customHeight="1" x14ac:dyDescent="0.25">
      <c r="A67" s="21">
        <v>47</v>
      </c>
      <c r="B67" s="21"/>
      <c r="C67" s="22" t="s">
        <v>127</v>
      </c>
      <c r="D67" s="22"/>
      <c r="E67" s="22"/>
      <c r="F67" s="23" t="s">
        <v>47</v>
      </c>
      <c r="G67" s="21">
        <v>5</v>
      </c>
      <c r="H67" s="24">
        <v>68</v>
      </c>
      <c r="I67" s="25">
        <v>602.79999999999995</v>
      </c>
      <c r="J67" s="25">
        <v>602.79999999999995</v>
      </c>
      <c r="K67" s="25"/>
      <c r="L67" s="25"/>
      <c r="M67" s="25"/>
      <c r="N67" s="25"/>
      <c r="O67" s="25">
        <v>305.60000000000002</v>
      </c>
      <c r="P67" s="25">
        <v>277.89999999999998</v>
      </c>
      <c r="Q67" s="25">
        <f t="shared" si="33"/>
        <v>583.5</v>
      </c>
      <c r="R67" s="27"/>
      <c r="S67" s="27">
        <v>19.3</v>
      </c>
      <c r="T67" s="28">
        <f t="shared" si="29"/>
        <v>-4.6185277824406512E-14</v>
      </c>
      <c r="U67" s="24">
        <v>2</v>
      </c>
      <c r="V67" s="24">
        <v>317</v>
      </c>
      <c r="W67" s="29">
        <v>576</v>
      </c>
      <c r="X67" s="48" t="s">
        <v>53</v>
      </c>
      <c r="Y67" s="24" t="s">
        <v>50</v>
      </c>
      <c r="Z67" s="23" t="s">
        <v>48</v>
      </c>
      <c r="AA67" s="23" t="s">
        <v>52</v>
      </c>
      <c r="AB67" s="31">
        <f t="shared" si="20"/>
        <v>29175000</v>
      </c>
      <c r="AC67" s="31"/>
      <c r="AD67" s="31">
        <f t="shared" si="18"/>
        <v>5543250</v>
      </c>
      <c r="AE67" s="31">
        <f t="shared" si="21"/>
        <v>5835000</v>
      </c>
      <c r="AF67" s="31">
        <f t="shared" si="22"/>
        <v>87525000</v>
      </c>
      <c r="AG67" s="32">
        <v>1</v>
      </c>
      <c r="AH67" s="33">
        <f t="shared" si="30"/>
        <v>3500000</v>
      </c>
      <c r="AI67" s="31">
        <f t="shared" si="23"/>
        <v>23340000</v>
      </c>
      <c r="AJ67" s="31">
        <f t="shared" si="31"/>
        <v>154918250</v>
      </c>
      <c r="AK67" s="31"/>
      <c r="AL67" s="5"/>
      <c r="AM67" s="5"/>
      <c r="AN67" s="5"/>
      <c r="AO67" s="5"/>
      <c r="AP67" s="5"/>
      <c r="AQ67" s="5"/>
      <c r="AR67" s="5"/>
    </row>
    <row r="68" spans="1:44" s="20" customFormat="1" ht="36" customHeight="1" x14ac:dyDescent="0.25">
      <c r="A68" s="21">
        <v>48</v>
      </c>
      <c r="B68" s="21"/>
      <c r="C68" s="22" t="s">
        <v>128</v>
      </c>
      <c r="D68" s="22"/>
      <c r="E68" s="22"/>
      <c r="F68" s="23" t="s">
        <v>47</v>
      </c>
      <c r="G68" s="21">
        <v>5</v>
      </c>
      <c r="H68" s="24">
        <v>36</v>
      </c>
      <c r="I68" s="45">
        <v>607.79999999999995</v>
      </c>
      <c r="J68" s="45">
        <v>607.79999999999995</v>
      </c>
      <c r="K68" s="45"/>
      <c r="L68" s="45"/>
      <c r="M68" s="45"/>
      <c r="N68" s="45"/>
      <c r="O68" s="25">
        <v>556.4</v>
      </c>
      <c r="P68" s="25">
        <v>51.4</v>
      </c>
      <c r="Q68" s="25">
        <f t="shared" ref="Q68:Q73" si="34">O68+P68</f>
        <v>607.79999999999995</v>
      </c>
      <c r="R68" s="27"/>
      <c r="S68" s="27"/>
      <c r="T68" s="28">
        <f t="shared" si="29"/>
        <v>0</v>
      </c>
      <c r="U68" s="24">
        <v>2</v>
      </c>
      <c r="V68" s="24">
        <v>317</v>
      </c>
      <c r="W68" s="29">
        <v>504</v>
      </c>
      <c r="X68" s="48" t="s">
        <v>52</v>
      </c>
      <c r="Y68" s="24" t="s">
        <v>50</v>
      </c>
      <c r="Z68" s="23" t="s">
        <v>48</v>
      </c>
      <c r="AA68" s="23" t="s">
        <v>52</v>
      </c>
      <c r="AB68" s="31">
        <f t="shared" si="20"/>
        <v>30389999.999999996</v>
      </c>
      <c r="AC68" s="31"/>
      <c r="AD68" s="31">
        <f t="shared" si="18"/>
        <v>5774100</v>
      </c>
      <c r="AE68" s="31">
        <f t="shared" si="21"/>
        <v>6078000</v>
      </c>
      <c r="AF68" s="31">
        <f t="shared" si="22"/>
        <v>91170000</v>
      </c>
      <c r="AG68" s="32">
        <v>1</v>
      </c>
      <c r="AH68" s="33">
        <f t="shared" si="30"/>
        <v>3500000</v>
      </c>
      <c r="AI68" s="31">
        <f t="shared" si="23"/>
        <v>24312000</v>
      </c>
      <c r="AJ68" s="31">
        <f t="shared" si="31"/>
        <v>161224100</v>
      </c>
      <c r="AK68" s="31"/>
      <c r="AL68" s="5"/>
      <c r="AM68" s="5"/>
      <c r="AN68" s="5"/>
      <c r="AO68" s="5"/>
      <c r="AP68" s="5" t="s">
        <v>129</v>
      </c>
      <c r="AQ68" s="5"/>
      <c r="AR68" s="5"/>
    </row>
    <row r="69" spans="1:44" s="20" customFormat="1" ht="42" customHeight="1" x14ac:dyDescent="0.25">
      <c r="A69" s="92">
        <v>49</v>
      </c>
      <c r="B69" s="21"/>
      <c r="C69" s="22" t="s">
        <v>130</v>
      </c>
      <c r="D69" s="22"/>
      <c r="E69" s="22"/>
      <c r="F69" s="23" t="s">
        <v>47</v>
      </c>
      <c r="G69" s="21">
        <v>5</v>
      </c>
      <c r="H69" s="24">
        <v>5</v>
      </c>
      <c r="I69" s="45">
        <v>270.89999999999998</v>
      </c>
      <c r="J69" s="45">
        <v>270.89999999999998</v>
      </c>
      <c r="K69" s="45"/>
      <c r="L69" s="45"/>
      <c r="M69" s="45"/>
      <c r="N69" s="45"/>
      <c r="O69" s="25">
        <v>270.89999999999998</v>
      </c>
      <c r="P69" s="25"/>
      <c r="Q69" s="25">
        <f t="shared" si="34"/>
        <v>270.89999999999998</v>
      </c>
      <c r="R69" s="27"/>
      <c r="S69" s="27"/>
      <c r="T69" s="28">
        <f t="shared" si="29"/>
        <v>0</v>
      </c>
      <c r="U69" s="24"/>
      <c r="V69" s="24"/>
      <c r="W69" s="29">
        <v>252</v>
      </c>
      <c r="X69" s="30"/>
      <c r="Y69" s="24" t="s">
        <v>50</v>
      </c>
      <c r="Z69" s="23" t="s">
        <v>48</v>
      </c>
      <c r="AA69" s="23" t="s">
        <v>52</v>
      </c>
      <c r="AB69" s="31">
        <f t="shared" si="20"/>
        <v>13544999.999999998</v>
      </c>
      <c r="AC69" s="31"/>
      <c r="AD69" s="31">
        <f t="shared" si="18"/>
        <v>2573550</v>
      </c>
      <c r="AE69" s="31">
        <f t="shared" si="21"/>
        <v>2709000</v>
      </c>
      <c r="AF69" s="31">
        <f t="shared" si="22"/>
        <v>40635000</v>
      </c>
      <c r="AG69" s="32">
        <v>2</v>
      </c>
      <c r="AH69" s="33">
        <f t="shared" si="30"/>
        <v>7000000</v>
      </c>
      <c r="AI69" s="31">
        <f t="shared" si="23"/>
        <v>10836000</v>
      </c>
      <c r="AJ69" s="31">
        <f t="shared" si="31"/>
        <v>77298550</v>
      </c>
      <c r="AK69" s="31"/>
      <c r="AL69" s="5"/>
      <c r="AM69" s="5"/>
      <c r="AN69" s="5"/>
      <c r="AO69" s="5"/>
      <c r="AP69" s="5"/>
      <c r="AQ69" s="5"/>
      <c r="AR69" s="5"/>
    </row>
    <row r="70" spans="1:44" s="20" customFormat="1" ht="42.6" customHeight="1" x14ac:dyDescent="0.25">
      <c r="A70" s="94"/>
      <c r="B70" s="21"/>
      <c r="C70" s="22" t="s">
        <v>130</v>
      </c>
      <c r="D70" s="22"/>
      <c r="E70" s="22"/>
      <c r="F70" s="23" t="s">
        <v>47</v>
      </c>
      <c r="G70" s="21">
        <v>3</v>
      </c>
      <c r="H70" s="24">
        <v>877</v>
      </c>
      <c r="I70" s="25">
        <v>180.8</v>
      </c>
      <c r="J70" s="25">
        <v>180.8</v>
      </c>
      <c r="K70" s="25"/>
      <c r="L70" s="25"/>
      <c r="M70" s="25"/>
      <c r="N70" s="25"/>
      <c r="O70" s="25">
        <v>153.5</v>
      </c>
      <c r="P70" s="26">
        <v>27.3</v>
      </c>
      <c r="Q70" s="25">
        <f t="shared" si="34"/>
        <v>180.8</v>
      </c>
      <c r="R70" s="27"/>
      <c r="S70" s="27"/>
      <c r="T70" s="28">
        <f t="shared" si="29"/>
        <v>0</v>
      </c>
      <c r="U70" s="24">
        <v>2</v>
      </c>
      <c r="V70" s="24">
        <v>339</v>
      </c>
      <c r="W70" s="29">
        <v>120</v>
      </c>
      <c r="X70" s="30" t="s">
        <v>131</v>
      </c>
      <c r="Y70" s="24" t="s">
        <v>50</v>
      </c>
      <c r="Z70" s="23" t="s">
        <v>48</v>
      </c>
      <c r="AA70" s="23" t="s">
        <v>52</v>
      </c>
      <c r="AB70" s="31">
        <f t="shared" si="20"/>
        <v>9040000</v>
      </c>
      <c r="AC70" s="31"/>
      <c r="AD70" s="31">
        <f t="shared" si="18"/>
        <v>1717600</v>
      </c>
      <c r="AE70" s="31">
        <f t="shared" si="21"/>
        <v>1808000</v>
      </c>
      <c r="AF70" s="31">
        <f t="shared" si="22"/>
        <v>27120000</v>
      </c>
      <c r="AG70" s="32"/>
      <c r="AH70" s="33"/>
      <c r="AI70" s="31">
        <f t="shared" si="23"/>
        <v>7232000</v>
      </c>
      <c r="AJ70" s="31">
        <f t="shared" si="31"/>
        <v>46917600</v>
      </c>
      <c r="AK70" s="31"/>
      <c r="AL70" s="5"/>
      <c r="AM70" s="5"/>
      <c r="AN70" s="5"/>
      <c r="AO70" s="5"/>
    </row>
    <row r="71" spans="1:44" s="20" customFormat="1" ht="61.9" customHeight="1" x14ac:dyDescent="0.25">
      <c r="A71" s="95">
        <v>50</v>
      </c>
      <c r="B71" s="38"/>
      <c r="C71" s="22" t="s">
        <v>132</v>
      </c>
      <c r="D71" s="22"/>
      <c r="E71" s="22"/>
      <c r="F71" s="23" t="s">
        <v>47</v>
      </c>
      <c r="G71" s="21">
        <v>5</v>
      </c>
      <c r="H71" s="24">
        <v>459</v>
      </c>
      <c r="I71" s="25">
        <v>922.6</v>
      </c>
      <c r="J71" s="26">
        <v>155.30000000000001</v>
      </c>
      <c r="K71" s="90"/>
      <c r="L71" s="90"/>
      <c r="M71" s="90"/>
      <c r="N71" s="26"/>
      <c r="O71" s="26">
        <v>155.30000000000001</v>
      </c>
      <c r="P71" s="25"/>
      <c r="Q71" s="25">
        <f t="shared" si="34"/>
        <v>155.30000000000001</v>
      </c>
      <c r="R71" s="27"/>
      <c r="S71" s="27"/>
      <c r="T71" s="28">
        <f t="shared" si="29"/>
        <v>0</v>
      </c>
      <c r="U71" s="24">
        <v>3</v>
      </c>
      <c r="V71" s="24">
        <v>2</v>
      </c>
      <c r="W71" s="29">
        <v>155</v>
      </c>
      <c r="X71" s="48" t="s">
        <v>57</v>
      </c>
      <c r="Y71" s="24" t="s">
        <v>50</v>
      </c>
      <c r="Z71" s="23" t="s">
        <v>51</v>
      </c>
      <c r="AA71" s="23" t="s">
        <v>57</v>
      </c>
      <c r="AB71" s="31"/>
      <c r="AC71" s="36">
        <f>Q71*25000</f>
        <v>3882500.0000000005</v>
      </c>
      <c r="AD71" s="31">
        <f t="shared" si="18"/>
        <v>1475350</v>
      </c>
      <c r="AE71" s="31"/>
      <c r="AF71" s="37"/>
      <c r="AG71" s="44"/>
      <c r="AH71" s="33">
        <f t="shared" ref="AH71:AH81" si="35">AG71*3500000</f>
        <v>0</v>
      </c>
      <c r="AI71" s="31"/>
      <c r="AJ71" s="31">
        <f t="shared" si="31"/>
        <v>5357850</v>
      </c>
      <c r="AK71" s="31"/>
      <c r="AL71" s="5"/>
      <c r="AM71" s="5"/>
      <c r="AN71" s="5"/>
      <c r="AO71" s="5"/>
      <c r="AP71" s="5"/>
      <c r="AQ71" s="5"/>
      <c r="AR71" s="5"/>
    </row>
    <row r="72" spans="1:44" s="20" customFormat="1" ht="61.9" customHeight="1" x14ac:dyDescent="0.25">
      <c r="A72" s="97"/>
      <c r="B72" s="21"/>
      <c r="C72" s="22" t="s">
        <v>132</v>
      </c>
      <c r="D72" s="22"/>
      <c r="E72" s="22"/>
      <c r="F72" s="23" t="s">
        <v>47</v>
      </c>
      <c r="G72" s="21">
        <v>5</v>
      </c>
      <c r="H72" s="24">
        <v>459</v>
      </c>
      <c r="I72" s="25">
        <v>922.6</v>
      </c>
      <c r="J72" s="26">
        <v>767.3</v>
      </c>
      <c r="K72" s="90"/>
      <c r="L72" s="90"/>
      <c r="M72" s="90"/>
      <c r="N72" s="26"/>
      <c r="O72" s="25">
        <v>412.6</v>
      </c>
      <c r="P72" s="25">
        <v>165.5</v>
      </c>
      <c r="Q72" s="25">
        <f t="shared" si="34"/>
        <v>578.1</v>
      </c>
      <c r="R72" s="27">
        <v>148.9</v>
      </c>
      <c r="S72" s="27">
        <v>40.299999999999997</v>
      </c>
      <c r="T72" s="28">
        <f t="shared" si="29"/>
        <v>0</v>
      </c>
      <c r="U72" s="24">
        <v>3</v>
      </c>
      <c r="V72" s="24">
        <v>2</v>
      </c>
      <c r="W72" s="29">
        <v>661</v>
      </c>
      <c r="X72" s="48" t="s">
        <v>57</v>
      </c>
      <c r="Y72" s="24" t="s">
        <v>50</v>
      </c>
      <c r="Z72" s="23" t="s">
        <v>48</v>
      </c>
      <c r="AA72" s="23" t="s">
        <v>57</v>
      </c>
      <c r="AB72" s="31">
        <f t="shared" ref="AB72:AB81" si="36">Q72*50000</f>
        <v>28905000</v>
      </c>
      <c r="AC72" s="31"/>
      <c r="AD72" s="31">
        <f t="shared" ref="AD72:AD93" si="37">Q72*9500</f>
        <v>5491950</v>
      </c>
      <c r="AE72" s="31">
        <f t="shared" ref="AE72:AE81" si="38">10000*Q72</f>
        <v>5781000</v>
      </c>
      <c r="AF72" s="31">
        <f t="shared" ref="AF72:AF81" si="39">150000*Q72</f>
        <v>86715000</v>
      </c>
      <c r="AG72" s="32">
        <v>1</v>
      </c>
      <c r="AH72" s="33">
        <f t="shared" si="35"/>
        <v>3500000</v>
      </c>
      <c r="AI72" s="31">
        <f t="shared" ref="AI72:AI81" si="40">Q72*40000</f>
        <v>23124000</v>
      </c>
      <c r="AJ72" s="31">
        <f t="shared" si="31"/>
        <v>153516950</v>
      </c>
      <c r="AK72" s="31"/>
      <c r="AL72" s="5"/>
      <c r="AM72" s="5"/>
      <c r="AN72" s="5"/>
      <c r="AO72" s="5"/>
      <c r="AP72" s="5"/>
      <c r="AQ72" s="5"/>
      <c r="AR72" s="5"/>
    </row>
    <row r="73" spans="1:44" s="20" customFormat="1" ht="24" customHeight="1" x14ac:dyDescent="0.25">
      <c r="A73" s="21">
        <v>51</v>
      </c>
      <c r="B73" s="21"/>
      <c r="C73" s="22" t="s">
        <v>133</v>
      </c>
      <c r="D73" s="22"/>
      <c r="E73" s="22"/>
      <c r="F73" s="23" t="s">
        <v>47</v>
      </c>
      <c r="G73" s="21">
        <v>5</v>
      </c>
      <c r="H73" s="24">
        <v>41</v>
      </c>
      <c r="I73" s="25">
        <v>120</v>
      </c>
      <c r="J73" s="26">
        <v>120</v>
      </c>
      <c r="K73" s="26"/>
      <c r="L73" s="26"/>
      <c r="M73" s="26"/>
      <c r="N73" s="26"/>
      <c r="O73" s="25">
        <v>120</v>
      </c>
      <c r="P73" s="25"/>
      <c r="Q73" s="25">
        <f t="shared" si="34"/>
        <v>120</v>
      </c>
      <c r="R73" s="27"/>
      <c r="S73" s="27"/>
      <c r="T73" s="28">
        <f t="shared" si="29"/>
        <v>0</v>
      </c>
      <c r="U73" s="24">
        <v>2</v>
      </c>
      <c r="V73" s="24">
        <v>330</v>
      </c>
      <c r="W73" s="29">
        <v>105</v>
      </c>
      <c r="X73" s="30" t="s">
        <v>80</v>
      </c>
      <c r="Y73" s="24" t="s">
        <v>50</v>
      </c>
      <c r="Z73" s="23" t="s">
        <v>48</v>
      </c>
      <c r="AA73" s="23" t="s">
        <v>52</v>
      </c>
      <c r="AB73" s="31">
        <f t="shared" si="36"/>
        <v>6000000</v>
      </c>
      <c r="AC73" s="31"/>
      <c r="AD73" s="31">
        <f t="shared" si="37"/>
        <v>1140000</v>
      </c>
      <c r="AE73" s="31">
        <f t="shared" si="38"/>
        <v>1200000</v>
      </c>
      <c r="AF73" s="31">
        <f t="shared" si="39"/>
        <v>18000000</v>
      </c>
      <c r="AG73" s="32"/>
      <c r="AH73" s="33">
        <f t="shared" si="35"/>
        <v>0</v>
      </c>
      <c r="AI73" s="31">
        <f t="shared" si="40"/>
        <v>4800000</v>
      </c>
      <c r="AJ73" s="31">
        <f t="shared" si="31"/>
        <v>31140000</v>
      </c>
      <c r="AK73" s="31"/>
      <c r="AL73" s="5"/>
      <c r="AM73" s="5"/>
      <c r="AN73" s="5"/>
      <c r="AO73" s="5"/>
      <c r="AP73" s="5"/>
      <c r="AQ73" s="5"/>
      <c r="AR73" s="5"/>
    </row>
    <row r="74" spans="1:44" s="20" customFormat="1" ht="37.9" customHeight="1" x14ac:dyDescent="0.25">
      <c r="A74" s="54">
        <v>52</v>
      </c>
      <c r="B74" s="54"/>
      <c r="C74" s="22" t="s">
        <v>134</v>
      </c>
      <c r="D74" s="22"/>
      <c r="E74" s="22"/>
      <c r="F74" s="23" t="s">
        <v>47</v>
      </c>
      <c r="G74" s="21">
        <v>5</v>
      </c>
      <c r="H74" s="24">
        <v>2</v>
      </c>
      <c r="I74" s="47">
        <v>130.1</v>
      </c>
      <c r="J74" s="47">
        <v>81.3</v>
      </c>
      <c r="K74" s="47"/>
      <c r="L74" s="47"/>
      <c r="M74" s="47"/>
      <c r="N74" s="47"/>
      <c r="O74" s="25">
        <v>81.3</v>
      </c>
      <c r="P74" s="25"/>
      <c r="Q74" s="25">
        <f t="shared" ref="Q74:Q81" si="41">O74+P74</f>
        <v>81.3</v>
      </c>
      <c r="R74" s="27"/>
      <c r="S74" s="27"/>
      <c r="T74" s="28">
        <f t="shared" si="29"/>
        <v>0</v>
      </c>
      <c r="U74" s="24">
        <v>3</v>
      </c>
      <c r="V74" s="24">
        <v>330</v>
      </c>
      <c r="W74" s="29">
        <v>60</v>
      </c>
      <c r="X74" s="30" t="s">
        <v>72</v>
      </c>
      <c r="Y74" s="24" t="s">
        <v>50</v>
      </c>
      <c r="Z74" s="23" t="s">
        <v>48</v>
      </c>
      <c r="AA74" s="23" t="s">
        <v>52</v>
      </c>
      <c r="AB74" s="31">
        <f t="shared" si="36"/>
        <v>4065000</v>
      </c>
      <c r="AC74" s="31"/>
      <c r="AD74" s="31">
        <f t="shared" si="37"/>
        <v>772350</v>
      </c>
      <c r="AE74" s="31">
        <f t="shared" si="38"/>
        <v>813000</v>
      </c>
      <c r="AF74" s="31">
        <f t="shared" si="39"/>
        <v>12195000</v>
      </c>
      <c r="AG74" s="44"/>
      <c r="AH74" s="33">
        <f t="shared" si="35"/>
        <v>0</v>
      </c>
      <c r="AI74" s="31">
        <f t="shared" si="40"/>
        <v>3252000</v>
      </c>
      <c r="AJ74" s="31">
        <f t="shared" si="31"/>
        <v>21097350</v>
      </c>
      <c r="AK74" s="31"/>
      <c r="AP74" s="5"/>
      <c r="AQ74" s="5"/>
      <c r="AR74" s="5"/>
    </row>
    <row r="75" spans="1:44" s="20" customFormat="1" ht="24" customHeight="1" x14ac:dyDescent="0.25">
      <c r="A75" s="21">
        <v>53</v>
      </c>
      <c r="B75" s="21"/>
      <c r="C75" s="22" t="s">
        <v>135</v>
      </c>
      <c r="D75" s="22" t="s">
        <v>136</v>
      </c>
      <c r="E75" s="22"/>
      <c r="F75" s="23" t="s">
        <v>47</v>
      </c>
      <c r="G75" s="21">
        <v>5</v>
      </c>
      <c r="H75" s="24">
        <v>88</v>
      </c>
      <c r="I75" s="25">
        <v>1102.7</v>
      </c>
      <c r="J75" s="25">
        <v>1102.7</v>
      </c>
      <c r="K75" s="25"/>
      <c r="L75" s="25"/>
      <c r="M75" s="25"/>
      <c r="N75" s="25"/>
      <c r="O75" s="25">
        <v>524.79999999999995</v>
      </c>
      <c r="P75" s="25">
        <v>228.8</v>
      </c>
      <c r="Q75" s="25">
        <f t="shared" si="41"/>
        <v>753.59999999999991</v>
      </c>
      <c r="R75" s="27">
        <v>291.60000000000002</v>
      </c>
      <c r="S75" s="27">
        <v>57.5</v>
      </c>
      <c r="T75" s="28">
        <f t="shared" ref="T75:T78" si="42">J75-Q75-S75-R75</f>
        <v>0</v>
      </c>
      <c r="U75" s="24">
        <v>3</v>
      </c>
      <c r="V75" s="24">
        <v>2</v>
      </c>
      <c r="W75" s="29">
        <v>960</v>
      </c>
      <c r="X75" s="48" t="s">
        <v>57</v>
      </c>
      <c r="Y75" s="24" t="s">
        <v>50</v>
      </c>
      <c r="Z75" s="23" t="s">
        <v>48</v>
      </c>
      <c r="AA75" s="23" t="s">
        <v>57</v>
      </c>
      <c r="AB75" s="31">
        <f t="shared" si="36"/>
        <v>37679999.999999993</v>
      </c>
      <c r="AC75" s="31"/>
      <c r="AD75" s="31">
        <f t="shared" si="37"/>
        <v>7159199.9999999991</v>
      </c>
      <c r="AE75" s="31">
        <f t="shared" si="38"/>
        <v>7535999.9999999991</v>
      </c>
      <c r="AF75" s="31">
        <f t="shared" si="39"/>
        <v>113039999.99999999</v>
      </c>
      <c r="AG75" s="44">
        <v>1</v>
      </c>
      <c r="AH75" s="33">
        <f t="shared" si="35"/>
        <v>3500000</v>
      </c>
      <c r="AI75" s="31">
        <f t="shared" si="40"/>
        <v>30143999.999999996</v>
      </c>
      <c r="AJ75" s="31">
        <f t="shared" ref="AJ75:AJ81" si="43">AI75+AH75+AF75+AE75+AD75+AC75+AB75</f>
        <v>199059200</v>
      </c>
      <c r="AK75" s="31"/>
      <c r="AP75" s="5"/>
      <c r="AQ75" s="5"/>
      <c r="AR75" s="5"/>
    </row>
    <row r="76" spans="1:44" s="20" customFormat="1" ht="35.450000000000003" customHeight="1" x14ac:dyDescent="0.25">
      <c r="A76" s="21">
        <v>54</v>
      </c>
      <c r="B76" s="21"/>
      <c r="C76" s="22" t="s">
        <v>137</v>
      </c>
      <c r="D76" s="22" t="s">
        <v>138</v>
      </c>
      <c r="E76" s="22"/>
      <c r="F76" s="23" t="s">
        <v>47</v>
      </c>
      <c r="G76" s="21">
        <v>5</v>
      </c>
      <c r="H76" s="24">
        <v>49</v>
      </c>
      <c r="I76" s="45">
        <v>618</v>
      </c>
      <c r="J76" s="45">
        <v>618</v>
      </c>
      <c r="K76" s="91"/>
      <c r="L76" s="91"/>
      <c r="M76" s="91"/>
      <c r="N76" s="45"/>
      <c r="O76" s="25">
        <v>555.70000000000005</v>
      </c>
      <c r="P76" s="25">
        <v>62.3</v>
      </c>
      <c r="Q76" s="25">
        <f t="shared" si="41"/>
        <v>618</v>
      </c>
      <c r="R76" s="27"/>
      <c r="S76" s="27"/>
      <c r="T76" s="28">
        <f t="shared" si="42"/>
        <v>0</v>
      </c>
      <c r="U76" s="24">
        <v>2</v>
      </c>
      <c r="V76" s="24">
        <v>317</v>
      </c>
      <c r="W76" s="29">
        <v>504</v>
      </c>
      <c r="X76" s="48" t="s">
        <v>53</v>
      </c>
      <c r="Y76" s="24" t="s">
        <v>50</v>
      </c>
      <c r="Z76" s="23" t="s">
        <v>48</v>
      </c>
      <c r="AA76" s="23" t="s">
        <v>52</v>
      </c>
      <c r="AB76" s="31">
        <f t="shared" si="36"/>
        <v>30900000</v>
      </c>
      <c r="AC76" s="31"/>
      <c r="AD76" s="31">
        <f t="shared" si="37"/>
        <v>5871000</v>
      </c>
      <c r="AE76" s="31">
        <f t="shared" si="38"/>
        <v>6180000</v>
      </c>
      <c r="AF76" s="31">
        <f t="shared" si="39"/>
        <v>92700000</v>
      </c>
      <c r="AG76" s="32">
        <v>1</v>
      </c>
      <c r="AH76" s="33">
        <f t="shared" si="35"/>
        <v>3500000</v>
      </c>
      <c r="AI76" s="31">
        <f t="shared" si="40"/>
        <v>24720000</v>
      </c>
      <c r="AJ76" s="31">
        <f t="shared" si="43"/>
        <v>163871000</v>
      </c>
      <c r="AK76" s="31"/>
      <c r="AL76" s="5"/>
      <c r="AM76" s="5"/>
      <c r="AN76" s="5"/>
      <c r="AO76" s="5"/>
      <c r="AP76" s="5" t="s">
        <v>139</v>
      </c>
      <c r="AQ76" s="5"/>
      <c r="AR76" s="5"/>
    </row>
    <row r="77" spans="1:44" s="20" customFormat="1" ht="31.15" customHeight="1" x14ac:dyDescent="0.25">
      <c r="A77" s="21">
        <v>55</v>
      </c>
      <c r="B77" s="21"/>
      <c r="C77" s="22" t="s">
        <v>140</v>
      </c>
      <c r="D77" s="22"/>
      <c r="E77" s="22"/>
      <c r="F77" s="23" t="s">
        <v>47</v>
      </c>
      <c r="G77" s="21">
        <v>3</v>
      </c>
      <c r="H77" s="24">
        <v>798</v>
      </c>
      <c r="I77" s="25">
        <v>97.7</v>
      </c>
      <c r="J77" s="25">
        <v>97.7</v>
      </c>
      <c r="K77" s="25"/>
      <c r="L77" s="25"/>
      <c r="M77" s="25"/>
      <c r="N77" s="25"/>
      <c r="O77" s="25">
        <v>97.7</v>
      </c>
      <c r="P77" s="26"/>
      <c r="Q77" s="25">
        <f t="shared" si="41"/>
        <v>97.7</v>
      </c>
      <c r="R77" s="27"/>
      <c r="S77" s="27"/>
      <c r="T77" s="28">
        <f t="shared" si="42"/>
        <v>0</v>
      </c>
      <c r="U77" s="24">
        <v>2</v>
      </c>
      <c r="V77" s="24">
        <v>40</v>
      </c>
      <c r="W77" s="29">
        <v>64.8</v>
      </c>
      <c r="X77" s="30" t="s">
        <v>56</v>
      </c>
      <c r="Y77" s="24" t="s">
        <v>50</v>
      </c>
      <c r="Z77" s="23" t="s">
        <v>48</v>
      </c>
      <c r="AA77" s="23" t="s">
        <v>56</v>
      </c>
      <c r="AB77" s="31">
        <f t="shared" si="36"/>
        <v>4885000</v>
      </c>
      <c r="AC77" s="31"/>
      <c r="AD77" s="31">
        <f t="shared" si="37"/>
        <v>928150</v>
      </c>
      <c r="AE77" s="31">
        <f t="shared" si="38"/>
        <v>977000</v>
      </c>
      <c r="AF77" s="31">
        <f t="shared" si="39"/>
        <v>14655000</v>
      </c>
      <c r="AG77" s="32"/>
      <c r="AH77" s="33">
        <f t="shared" si="35"/>
        <v>0</v>
      </c>
      <c r="AI77" s="31">
        <f t="shared" si="40"/>
        <v>3908000</v>
      </c>
      <c r="AJ77" s="31">
        <f t="shared" si="43"/>
        <v>25353150</v>
      </c>
      <c r="AK77" s="31"/>
      <c r="AL77" s="5"/>
      <c r="AM77" s="5"/>
      <c r="AN77" s="5"/>
      <c r="AO77" s="5"/>
      <c r="AP77" s="5"/>
      <c r="AQ77" s="5"/>
      <c r="AR77" s="5"/>
    </row>
    <row r="78" spans="1:44" s="20" customFormat="1" ht="40.15" customHeight="1" x14ac:dyDescent="0.25">
      <c r="A78" s="70">
        <v>56</v>
      </c>
      <c r="B78" s="21"/>
      <c r="C78" s="22" t="s">
        <v>141</v>
      </c>
      <c r="D78" s="22"/>
      <c r="E78" s="22"/>
      <c r="F78" s="23" t="s">
        <v>47</v>
      </c>
      <c r="G78" s="21">
        <v>5</v>
      </c>
      <c r="H78" s="24">
        <v>74</v>
      </c>
      <c r="I78" s="25">
        <v>605.1</v>
      </c>
      <c r="J78" s="25">
        <v>605.1</v>
      </c>
      <c r="K78" s="25"/>
      <c r="L78" s="25"/>
      <c r="M78" s="25"/>
      <c r="N78" s="25"/>
      <c r="O78" s="25">
        <v>442.3</v>
      </c>
      <c r="P78" s="25">
        <v>116.6</v>
      </c>
      <c r="Q78" s="25">
        <f t="shared" si="41"/>
        <v>558.9</v>
      </c>
      <c r="R78" s="27"/>
      <c r="S78" s="27">
        <v>46.2</v>
      </c>
      <c r="T78" s="28">
        <f t="shared" si="42"/>
        <v>4.2632564145606011E-14</v>
      </c>
      <c r="U78" s="24">
        <v>2</v>
      </c>
      <c r="V78" s="24">
        <v>317</v>
      </c>
      <c r="W78" s="29">
        <v>576</v>
      </c>
      <c r="X78" s="30" t="s">
        <v>53</v>
      </c>
      <c r="Y78" s="24" t="s">
        <v>50</v>
      </c>
      <c r="Z78" s="23" t="s">
        <v>48</v>
      </c>
      <c r="AA78" s="23" t="s">
        <v>57</v>
      </c>
      <c r="AB78" s="31">
        <f t="shared" si="36"/>
        <v>27945000</v>
      </c>
      <c r="AC78" s="31"/>
      <c r="AD78" s="31">
        <f t="shared" si="37"/>
        <v>5309550</v>
      </c>
      <c r="AE78" s="31">
        <f t="shared" si="38"/>
        <v>5589000</v>
      </c>
      <c r="AF78" s="31">
        <f t="shared" si="39"/>
        <v>83835000</v>
      </c>
      <c r="AG78" s="32">
        <v>1</v>
      </c>
      <c r="AH78" s="33">
        <f t="shared" si="35"/>
        <v>3500000</v>
      </c>
      <c r="AI78" s="31">
        <f t="shared" si="40"/>
        <v>22356000</v>
      </c>
      <c r="AJ78" s="31">
        <f t="shared" si="43"/>
        <v>148534550</v>
      </c>
      <c r="AK78" s="31"/>
      <c r="AL78" s="5"/>
      <c r="AM78" s="5"/>
      <c r="AN78" s="5"/>
      <c r="AO78" s="5"/>
    </row>
    <row r="79" spans="1:44" s="20" customFormat="1" ht="31.15" customHeight="1" x14ac:dyDescent="0.25">
      <c r="A79" s="21">
        <v>57</v>
      </c>
      <c r="B79" s="21"/>
      <c r="C79" s="22" t="s">
        <v>142</v>
      </c>
      <c r="D79" s="22" t="s">
        <v>143</v>
      </c>
      <c r="E79" s="22"/>
      <c r="F79" s="23" t="s">
        <v>47</v>
      </c>
      <c r="G79" s="21">
        <v>5</v>
      </c>
      <c r="H79" s="24">
        <v>453</v>
      </c>
      <c r="I79" s="25">
        <v>445.4</v>
      </c>
      <c r="J79" s="25">
        <v>445.4</v>
      </c>
      <c r="K79" s="25"/>
      <c r="L79" s="25"/>
      <c r="M79" s="25"/>
      <c r="N79" s="25"/>
      <c r="O79" s="25">
        <v>370.8</v>
      </c>
      <c r="P79" s="25"/>
      <c r="Q79" s="25">
        <f t="shared" si="41"/>
        <v>370.8</v>
      </c>
      <c r="R79" s="27"/>
      <c r="S79" s="27">
        <v>74.599999999999994</v>
      </c>
      <c r="T79" s="28">
        <f t="shared" ref="T79:T81" si="44">J79-Q79-S79-R79</f>
        <v>-2.8421709430404007E-14</v>
      </c>
      <c r="U79" s="24">
        <v>2</v>
      </c>
      <c r="V79" s="24">
        <v>317</v>
      </c>
      <c r="W79" s="29">
        <v>336</v>
      </c>
      <c r="X79" s="30" t="s">
        <v>52</v>
      </c>
      <c r="Y79" s="24" t="s">
        <v>50</v>
      </c>
      <c r="Z79" s="23" t="s">
        <v>48</v>
      </c>
      <c r="AA79" s="23" t="s">
        <v>52</v>
      </c>
      <c r="AB79" s="31">
        <f t="shared" si="36"/>
        <v>18540000</v>
      </c>
      <c r="AC79" s="31"/>
      <c r="AD79" s="31">
        <f t="shared" si="37"/>
        <v>3522600</v>
      </c>
      <c r="AE79" s="31">
        <f t="shared" si="38"/>
        <v>3708000</v>
      </c>
      <c r="AF79" s="31">
        <f t="shared" si="39"/>
        <v>55620000</v>
      </c>
      <c r="AG79" s="32"/>
      <c r="AH79" s="33">
        <f t="shared" si="35"/>
        <v>0</v>
      </c>
      <c r="AI79" s="31">
        <f t="shared" si="40"/>
        <v>14832000</v>
      </c>
      <c r="AJ79" s="31">
        <f t="shared" si="43"/>
        <v>96222600</v>
      </c>
      <c r="AK79" s="31"/>
      <c r="AL79" s="5"/>
      <c r="AM79" s="5"/>
      <c r="AN79" s="5"/>
      <c r="AO79" s="5"/>
      <c r="AP79" s="5"/>
      <c r="AQ79" s="5"/>
      <c r="AR79" s="5"/>
    </row>
    <row r="80" spans="1:44" s="20" customFormat="1" ht="48.6" customHeight="1" x14ac:dyDescent="0.25">
      <c r="A80" s="92">
        <v>58</v>
      </c>
      <c r="B80" s="21"/>
      <c r="C80" s="22" t="s">
        <v>144</v>
      </c>
      <c r="D80" s="22"/>
      <c r="E80" s="22"/>
      <c r="F80" s="23" t="s">
        <v>47</v>
      </c>
      <c r="G80" s="21">
        <v>5</v>
      </c>
      <c r="H80" s="24">
        <v>46</v>
      </c>
      <c r="I80" s="25">
        <v>218.5</v>
      </c>
      <c r="J80" s="25">
        <v>218.5</v>
      </c>
      <c r="K80" s="25"/>
      <c r="L80" s="25"/>
      <c r="M80" s="25"/>
      <c r="N80" s="25"/>
      <c r="O80" s="25">
        <v>218.5</v>
      </c>
      <c r="P80" s="25"/>
      <c r="Q80" s="25">
        <f t="shared" si="41"/>
        <v>218.5</v>
      </c>
      <c r="R80" s="27"/>
      <c r="S80" s="27"/>
      <c r="T80" s="28">
        <f t="shared" si="44"/>
        <v>0</v>
      </c>
      <c r="U80" s="24">
        <v>2</v>
      </c>
      <c r="V80" s="24">
        <v>330</v>
      </c>
      <c r="W80" s="29">
        <v>192</v>
      </c>
      <c r="X80" s="30" t="s">
        <v>80</v>
      </c>
      <c r="Y80" s="24" t="s">
        <v>50</v>
      </c>
      <c r="Z80" s="23" t="s">
        <v>48</v>
      </c>
      <c r="AA80" s="23" t="s">
        <v>52</v>
      </c>
      <c r="AB80" s="31">
        <f t="shared" si="36"/>
        <v>10925000</v>
      </c>
      <c r="AC80" s="31"/>
      <c r="AD80" s="31">
        <f t="shared" si="37"/>
        <v>2075750</v>
      </c>
      <c r="AE80" s="31">
        <f t="shared" si="38"/>
        <v>2185000</v>
      </c>
      <c r="AF80" s="31">
        <f t="shared" si="39"/>
        <v>32775000</v>
      </c>
      <c r="AG80" s="32"/>
      <c r="AH80" s="33">
        <f t="shared" si="35"/>
        <v>0</v>
      </c>
      <c r="AI80" s="31">
        <f t="shared" si="40"/>
        <v>8740000</v>
      </c>
      <c r="AJ80" s="31">
        <f t="shared" si="43"/>
        <v>56700750</v>
      </c>
      <c r="AK80" s="31"/>
      <c r="AL80" s="5"/>
      <c r="AM80" s="5"/>
      <c r="AN80" s="5"/>
      <c r="AO80" s="5"/>
      <c r="AP80" s="5"/>
      <c r="AQ80" s="5"/>
      <c r="AR80" s="5"/>
    </row>
    <row r="81" spans="1:44" s="20" customFormat="1" ht="31.15" customHeight="1" x14ac:dyDescent="0.25">
      <c r="A81" s="93"/>
      <c r="B81" s="21"/>
      <c r="C81" s="22" t="s">
        <v>144</v>
      </c>
      <c r="D81" s="22"/>
      <c r="E81" s="22"/>
      <c r="F81" s="23" t="s">
        <v>47</v>
      </c>
      <c r="G81" s="21">
        <v>3</v>
      </c>
      <c r="H81" s="24">
        <v>919</v>
      </c>
      <c r="I81" s="25">
        <v>1016.1</v>
      </c>
      <c r="J81" s="49">
        <v>62.1</v>
      </c>
      <c r="K81" s="49"/>
      <c r="L81" s="49"/>
      <c r="M81" s="49"/>
      <c r="N81" s="49"/>
      <c r="O81" s="49">
        <v>62.1</v>
      </c>
      <c r="P81" s="26"/>
      <c r="Q81" s="25">
        <f t="shared" si="41"/>
        <v>62.1</v>
      </c>
      <c r="R81" s="27"/>
      <c r="S81" s="27"/>
      <c r="T81" s="28">
        <f t="shared" si="44"/>
        <v>0</v>
      </c>
      <c r="U81" s="24">
        <v>2</v>
      </c>
      <c r="V81" s="24">
        <v>336</v>
      </c>
      <c r="W81" s="29">
        <v>48</v>
      </c>
      <c r="X81" s="30" t="s">
        <v>57</v>
      </c>
      <c r="Y81" s="24" t="s">
        <v>50</v>
      </c>
      <c r="Z81" s="23" t="s">
        <v>48</v>
      </c>
      <c r="AA81" s="23" t="s">
        <v>52</v>
      </c>
      <c r="AB81" s="31">
        <f t="shared" si="36"/>
        <v>3105000</v>
      </c>
      <c r="AC81" s="31"/>
      <c r="AD81" s="31">
        <f t="shared" si="37"/>
        <v>589950</v>
      </c>
      <c r="AE81" s="31">
        <f t="shared" si="38"/>
        <v>621000</v>
      </c>
      <c r="AF81" s="31">
        <f t="shared" si="39"/>
        <v>9315000</v>
      </c>
      <c r="AG81" s="32"/>
      <c r="AH81" s="33">
        <f t="shared" si="35"/>
        <v>0</v>
      </c>
      <c r="AI81" s="31">
        <f t="shared" si="40"/>
        <v>2484000</v>
      </c>
      <c r="AJ81" s="31">
        <f t="shared" si="43"/>
        <v>16114950</v>
      </c>
      <c r="AK81" s="31"/>
      <c r="AL81" s="5"/>
      <c r="AM81" s="5"/>
      <c r="AN81" s="5"/>
      <c r="AO81" s="5"/>
      <c r="AP81" s="5"/>
      <c r="AQ81" s="5"/>
      <c r="AR81" s="5"/>
    </row>
    <row r="82" spans="1:44" s="20" customFormat="1" ht="24" customHeight="1" x14ac:dyDescent="0.25">
      <c r="A82" s="92">
        <v>59</v>
      </c>
      <c r="B82" s="21"/>
      <c r="C82" s="22" t="s">
        <v>145</v>
      </c>
      <c r="D82" s="22"/>
      <c r="E82" s="22"/>
      <c r="F82" s="23" t="s">
        <v>47</v>
      </c>
      <c r="G82" s="21">
        <v>5</v>
      </c>
      <c r="H82" s="24">
        <v>54</v>
      </c>
      <c r="I82" s="45">
        <v>574.20000000000005</v>
      </c>
      <c r="J82" s="45">
        <v>574.20000000000005</v>
      </c>
      <c r="K82" s="45"/>
      <c r="L82" s="45"/>
      <c r="M82" s="45"/>
      <c r="N82" s="45"/>
      <c r="O82" s="25">
        <v>511.5</v>
      </c>
      <c r="P82" s="25">
        <v>62.7</v>
      </c>
      <c r="Q82" s="25">
        <f t="shared" ref="Q82:Q90" si="45">O82+P82</f>
        <v>574.20000000000005</v>
      </c>
      <c r="R82" s="27"/>
      <c r="S82" s="27"/>
      <c r="T82" s="28">
        <f t="shared" ref="T82:T85" si="46">J82-Q82-S82-R82</f>
        <v>0</v>
      </c>
      <c r="U82" s="24">
        <v>2</v>
      </c>
      <c r="V82" s="24">
        <v>317</v>
      </c>
      <c r="W82" s="29">
        <v>504</v>
      </c>
      <c r="X82" s="30" t="s">
        <v>53</v>
      </c>
      <c r="Y82" s="24" t="s">
        <v>50</v>
      </c>
      <c r="Z82" s="23" t="s">
        <v>48</v>
      </c>
      <c r="AA82" s="23" t="s">
        <v>52</v>
      </c>
      <c r="AB82" s="31">
        <f t="shared" ref="AB82:AB85" si="47">Q82*50000</f>
        <v>28710000.000000004</v>
      </c>
      <c r="AC82" s="31"/>
      <c r="AD82" s="31">
        <f t="shared" si="37"/>
        <v>5454900</v>
      </c>
      <c r="AE82" s="31">
        <f t="shared" ref="AE82:AE85" si="48">10000*Q82</f>
        <v>5742000</v>
      </c>
      <c r="AF82" s="31">
        <f t="shared" ref="AF82:AF85" si="49">150000*Q82</f>
        <v>86130000</v>
      </c>
      <c r="AG82" s="32">
        <v>1</v>
      </c>
      <c r="AH82" s="33">
        <f t="shared" ref="AH82:AH92" si="50">AG82*3500000</f>
        <v>3500000</v>
      </c>
      <c r="AI82" s="31">
        <f t="shared" ref="AI82:AI85" si="51">Q82*40000</f>
        <v>22968000</v>
      </c>
      <c r="AJ82" s="31">
        <f t="shared" ref="AJ82:AJ92" si="52">AI82+AH82+AF82+AE82+AD82+AC82+AB82</f>
        <v>152504900</v>
      </c>
      <c r="AK82" s="31"/>
      <c r="AL82" s="5"/>
      <c r="AM82" s="5"/>
      <c r="AN82" s="5"/>
      <c r="AO82" s="5"/>
      <c r="AP82" s="5"/>
      <c r="AQ82" s="5"/>
      <c r="AR82" s="5"/>
    </row>
    <row r="83" spans="1:44" s="20" customFormat="1" ht="24" customHeight="1" x14ac:dyDescent="0.25">
      <c r="A83" s="93"/>
      <c r="B83" s="21"/>
      <c r="C83" s="22" t="s">
        <v>145</v>
      </c>
      <c r="D83" s="22"/>
      <c r="E83" s="22"/>
      <c r="F83" s="23" t="s">
        <v>47</v>
      </c>
      <c r="G83" s="21">
        <v>3</v>
      </c>
      <c r="H83" s="24">
        <v>821</v>
      </c>
      <c r="I83" s="25">
        <v>62.7</v>
      </c>
      <c r="J83" s="25">
        <v>62.7</v>
      </c>
      <c r="K83" s="25"/>
      <c r="L83" s="25"/>
      <c r="M83" s="25"/>
      <c r="N83" s="25"/>
      <c r="O83" s="25">
        <v>62.7</v>
      </c>
      <c r="P83" s="26"/>
      <c r="Q83" s="25">
        <f t="shared" si="45"/>
        <v>62.7</v>
      </c>
      <c r="R83" s="27"/>
      <c r="S83" s="27"/>
      <c r="T83" s="28">
        <f t="shared" si="46"/>
        <v>0</v>
      </c>
      <c r="U83" s="24">
        <v>2</v>
      </c>
      <c r="V83" s="24">
        <v>140</v>
      </c>
      <c r="W83" s="29">
        <v>60</v>
      </c>
      <c r="X83" s="30" t="s">
        <v>104</v>
      </c>
      <c r="Y83" s="24" t="s">
        <v>50</v>
      </c>
      <c r="Z83" s="23" t="s">
        <v>48</v>
      </c>
      <c r="AA83" s="23" t="s">
        <v>56</v>
      </c>
      <c r="AB83" s="31">
        <f t="shared" si="47"/>
        <v>3135000</v>
      </c>
      <c r="AC83" s="31"/>
      <c r="AD83" s="31">
        <f t="shared" si="37"/>
        <v>595650</v>
      </c>
      <c r="AE83" s="31">
        <f t="shared" si="48"/>
        <v>627000</v>
      </c>
      <c r="AF83" s="31">
        <f t="shared" si="49"/>
        <v>9405000</v>
      </c>
      <c r="AG83" s="32"/>
      <c r="AH83" s="33">
        <f t="shared" si="50"/>
        <v>0</v>
      </c>
      <c r="AI83" s="31">
        <f t="shared" si="51"/>
        <v>2508000</v>
      </c>
      <c r="AJ83" s="31">
        <f t="shared" si="52"/>
        <v>16270650</v>
      </c>
      <c r="AK83" s="31"/>
      <c r="AL83" s="5"/>
      <c r="AM83" s="5"/>
      <c r="AN83" s="5"/>
      <c r="AO83" s="5"/>
      <c r="AP83" s="5"/>
      <c r="AQ83" s="5"/>
      <c r="AR83" s="5"/>
    </row>
    <row r="84" spans="1:44" s="20" customFormat="1" ht="24" customHeight="1" x14ac:dyDescent="0.25">
      <c r="A84" s="94"/>
      <c r="B84" s="21"/>
      <c r="C84" s="22" t="s">
        <v>145</v>
      </c>
      <c r="D84" s="22"/>
      <c r="E84" s="22"/>
      <c r="F84" s="23" t="s">
        <v>47</v>
      </c>
      <c r="G84" s="21">
        <v>3</v>
      </c>
      <c r="H84" s="24">
        <v>1187</v>
      </c>
      <c r="I84" s="45">
        <v>766.1</v>
      </c>
      <c r="J84" s="45">
        <v>204.3</v>
      </c>
      <c r="K84" s="45"/>
      <c r="L84" s="45"/>
      <c r="M84" s="45"/>
      <c r="N84" s="45"/>
      <c r="O84" s="45">
        <v>178.2</v>
      </c>
      <c r="P84" s="26">
        <v>26.1</v>
      </c>
      <c r="Q84" s="25">
        <f t="shared" si="45"/>
        <v>204.29999999999998</v>
      </c>
      <c r="R84" s="27"/>
      <c r="S84" s="27"/>
      <c r="T84" s="28">
        <f t="shared" si="46"/>
        <v>2.8421709430404007E-14</v>
      </c>
      <c r="U84" s="24">
        <v>2</v>
      </c>
      <c r="V84" s="24">
        <v>132</v>
      </c>
      <c r="W84" s="29">
        <v>192</v>
      </c>
      <c r="X84" s="30" t="s">
        <v>81</v>
      </c>
      <c r="Y84" s="24" t="s">
        <v>50</v>
      </c>
      <c r="Z84" s="23" t="s">
        <v>48</v>
      </c>
      <c r="AA84" s="23" t="s">
        <v>60</v>
      </c>
      <c r="AB84" s="31">
        <f t="shared" si="47"/>
        <v>10215000</v>
      </c>
      <c r="AC84" s="31"/>
      <c r="AD84" s="31">
        <f t="shared" si="37"/>
        <v>1940849.9999999998</v>
      </c>
      <c r="AE84" s="31">
        <f t="shared" si="48"/>
        <v>2042999.9999999998</v>
      </c>
      <c r="AF84" s="31">
        <f t="shared" si="49"/>
        <v>30644999.999999996</v>
      </c>
      <c r="AG84" s="32"/>
      <c r="AH84" s="33">
        <f t="shared" si="50"/>
        <v>0</v>
      </c>
      <c r="AI84" s="31">
        <f t="shared" si="51"/>
        <v>8171999.9999999991</v>
      </c>
      <c r="AJ84" s="31">
        <f t="shared" si="52"/>
        <v>53015849.999999993</v>
      </c>
      <c r="AK84" s="31"/>
      <c r="AL84" s="5"/>
      <c r="AM84" s="5"/>
      <c r="AN84" s="5"/>
      <c r="AO84" s="5"/>
      <c r="AP84" s="5"/>
      <c r="AQ84" s="5"/>
      <c r="AR84" s="5"/>
    </row>
    <row r="85" spans="1:44" s="20" customFormat="1" ht="31.15" customHeight="1" x14ac:dyDescent="0.25">
      <c r="A85" s="21">
        <v>60</v>
      </c>
      <c r="B85" s="21"/>
      <c r="C85" s="22" t="s">
        <v>146</v>
      </c>
      <c r="D85" s="22"/>
      <c r="E85" s="22"/>
      <c r="F85" s="23" t="s">
        <v>47</v>
      </c>
      <c r="G85" s="21">
        <v>5</v>
      </c>
      <c r="H85" s="24">
        <v>22</v>
      </c>
      <c r="I85" s="25">
        <v>169.9</v>
      </c>
      <c r="J85" s="25">
        <v>169.9</v>
      </c>
      <c r="K85" s="25"/>
      <c r="L85" s="25"/>
      <c r="M85" s="25"/>
      <c r="N85" s="25"/>
      <c r="O85" s="25">
        <v>169.9</v>
      </c>
      <c r="P85" s="25"/>
      <c r="Q85" s="25">
        <f t="shared" si="45"/>
        <v>169.9</v>
      </c>
      <c r="R85" s="27"/>
      <c r="S85" s="27"/>
      <c r="T85" s="28">
        <f t="shared" si="46"/>
        <v>0</v>
      </c>
      <c r="U85" s="24">
        <v>2</v>
      </c>
      <c r="V85" s="24">
        <v>330</v>
      </c>
      <c r="W85" s="29">
        <v>156</v>
      </c>
      <c r="X85" s="30" t="s">
        <v>104</v>
      </c>
      <c r="Y85" s="24" t="s">
        <v>50</v>
      </c>
      <c r="Z85" s="23" t="s">
        <v>48</v>
      </c>
      <c r="AA85" s="23" t="s">
        <v>52</v>
      </c>
      <c r="AB85" s="31">
        <f t="shared" si="47"/>
        <v>8495000</v>
      </c>
      <c r="AC85" s="31"/>
      <c r="AD85" s="31">
        <f t="shared" si="37"/>
        <v>1614050</v>
      </c>
      <c r="AE85" s="31">
        <f t="shared" si="48"/>
        <v>1699000</v>
      </c>
      <c r="AF85" s="31">
        <f t="shared" si="49"/>
        <v>25485000</v>
      </c>
      <c r="AG85" s="32"/>
      <c r="AH85" s="33">
        <f t="shared" si="50"/>
        <v>0</v>
      </c>
      <c r="AI85" s="31">
        <f t="shared" si="51"/>
        <v>6796000</v>
      </c>
      <c r="AJ85" s="31">
        <f t="shared" si="52"/>
        <v>44089050</v>
      </c>
      <c r="AK85" s="31"/>
      <c r="AL85" s="5"/>
      <c r="AM85" s="5"/>
      <c r="AN85" s="5"/>
      <c r="AO85" s="5"/>
      <c r="AP85" s="5"/>
      <c r="AQ85" s="5"/>
      <c r="AR85" s="5"/>
    </row>
    <row r="86" spans="1:44" s="20" customFormat="1" ht="31.15" customHeight="1" x14ac:dyDescent="0.25">
      <c r="A86" s="21">
        <v>61</v>
      </c>
      <c r="B86" s="21"/>
      <c r="C86" s="22" t="s">
        <v>147</v>
      </c>
      <c r="D86" s="22" t="s">
        <v>148</v>
      </c>
      <c r="E86" s="22"/>
      <c r="F86" s="23" t="s">
        <v>47</v>
      </c>
      <c r="G86" s="21">
        <v>3</v>
      </c>
      <c r="H86" s="24">
        <v>929</v>
      </c>
      <c r="I86" s="25">
        <v>136.19999999999999</v>
      </c>
      <c r="J86" s="25">
        <v>136.19999999999999</v>
      </c>
      <c r="K86" s="25"/>
      <c r="L86" s="25"/>
      <c r="M86" s="25"/>
      <c r="N86" s="25"/>
      <c r="O86" s="25">
        <v>136.19999999999999</v>
      </c>
      <c r="P86" s="26"/>
      <c r="Q86" s="25">
        <f t="shared" si="45"/>
        <v>136.19999999999999</v>
      </c>
      <c r="R86" s="27"/>
      <c r="S86" s="27"/>
      <c r="T86" s="28">
        <f t="shared" ref="T86:T93" si="53">J86-Q86-S86-R86</f>
        <v>0</v>
      </c>
      <c r="U86" s="24">
        <v>2</v>
      </c>
      <c r="V86" s="24">
        <v>330</v>
      </c>
      <c r="W86" s="29">
        <v>120</v>
      </c>
      <c r="X86" s="30" t="s">
        <v>80</v>
      </c>
      <c r="Y86" s="24" t="s">
        <v>50</v>
      </c>
      <c r="Z86" s="23" t="s">
        <v>48</v>
      </c>
      <c r="AA86" s="23" t="s">
        <v>52</v>
      </c>
      <c r="AB86" s="31">
        <f>Q86*50000</f>
        <v>6809999.9999999991</v>
      </c>
      <c r="AC86" s="31"/>
      <c r="AD86" s="31">
        <f t="shared" si="37"/>
        <v>1293900</v>
      </c>
      <c r="AE86" s="31">
        <f>10000*Q86</f>
        <v>1362000</v>
      </c>
      <c r="AF86" s="31">
        <f>150000*Q86</f>
        <v>20430000</v>
      </c>
      <c r="AG86" s="44"/>
      <c r="AH86" s="33">
        <f t="shared" si="50"/>
        <v>0</v>
      </c>
      <c r="AI86" s="31">
        <f>Q86*40000</f>
        <v>5448000</v>
      </c>
      <c r="AJ86" s="31">
        <f t="shared" si="52"/>
        <v>35343900</v>
      </c>
      <c r="AK86" s="31"/>
      <c r="AP86" s="5"/>
      <c r="AQ86" s="5"/>
      <c r="AR86" s="5"/>
    </row>
    <row r="87" spans="1:44" s="20" customFormat="1" ht="31.15" customHeight="1" x14ac:dyDescent="0.25">
      <c r="A87" s="38">
        <v>62</v>
      </c>
      <c r="B87" s="38"/>
      <c r="C87" s="22" t="s">
        <v>149</v>
      </c>
      <c r="D87" s="22"/>
      <c r="E87" s="22"/>
      <c r="F87" s="23" t="s">
        <v>47</v>
      </c>
      <c r="G87" s="21">
        <v>3</v>
      </c>
      <c r="H87" s="24">
        <v>1183</v>
      </c>
      <c r="I87" s="45">
        <v>687.7</v>
      </c>
      <c r="J87" s="45">
        <v>270.2</v>
      </c>
      <c r="K87" s="45"/>
      <c r="L87" s="45"/>
      <c r="M87" s="45"/>
      <c r="N87" s="45"/>
      <c r="O87" s="45">
        <v>180</v>
      </c>
      <c r="P87" s="26">
        <v>90.2</v>
      </c>
      <c r="Q87" s="25">
        <f t="shared" si="45"/>
        <v>270.2</v>
      </c>
      <c r="R87" s="27"/>
      <c r="S87" s="27"/>
      <c r="T87" s="28">
        <f t="shared" si="53"/>
        <v>0</v>
      </c>
      <c r="U87" s="24">
        <v>2</v>
      </c>
      <c r="V87" s="24">
        <v>132</v>
      </c>
      <c r="W87" s="29">
        <v>264</v>
      </c>
      <c r="X87" s="30" t="s">
        <v>69</v>
      </c>
      <c r="Y87" s="24" t="s">
        <v>50</v>
      </c>
      <c r="Z87" s="23" t="s">
        <v>48</v>
      </c>
      <c r="AA87" s="23" t="s">
        <v>60</v>
      </c>
      <c r="AB87" s="31">
        <f>Q87*50000</f>
        <v>13510000</v>
      </c>
      <c r="AC87" s="31"/>
      <c r="AD87" s="31">
        <f t="shared" si="37"/>
        <v>2566900</v>
      </c>
      <c r="AE87" s="31">
        <f>10000*Q87</f>
        <v>2702000</v>
      </c>
      <c r="AF87" s="31">
        <f>150000*Q87</f>
        <v>40530000</v>
      </c>
      <c r="AG87" s="44"/>
      <c r="AH87" s="33">
        <f t="shared" si="50"/>
        <v>0</v>
      </c>
      <c r="AI87" s="31">
        <f>Q87*40000</f>
        <v>10808000</v>
      </c>
      <c r="AJ87" s="31">
        <f t="shared" si="52"/>
        <v>70116900</v>
      </c>
      <c r="AK87" s="31"/>
      <c r="AP87" s="5"/>
      <c r="AQ87" s="5"/>
      <c r="AR87" s="5"/>
    </row>
    <row r="88" spans="1:44" s="20" customFormat="1" ht="24" customHeight="1" x14ac:dyDescent="0.25">
      <c r="A88" s="38">
        <v>63</v>
      </c>
      <c r="B88" s="38"/>
      <c r="C88" s="22" t="s">
        <v>150</v>
      </c>
      <c r="D88" s="22"/>
      <c r="E88" s="22"/>
      <c r="F88" s="23" t="s">
        <v>47</v>
      </c>
      <c r="G88" s="21">
        <v>3</v>
      </c>
      <c r="H88" s="24">
        <v>887</v>
      </c>
      <c r="I88" s="25">
        <v>60.5</v>
      </c>
      <c r="J88" s="25">
        <v>60.5</v>
      </c>
      <c r="K88" s="25"/>
      <c r="L88" s="25"/>
      <c r="M88" s="25"/>
      <c r="N88" s="25"/>
      <c r="O88" s="25">
        <v>60.5</v>
      </c>
      <c r="P88" s="26"/>
      <c r="Q88" s="25">
        <f t="shared" si="45"/>
        <v>60.5</v>
      </c>
      <c r="R88" s="27"/>
      <c r="S88" s="27"/>
      <c r="T88" s="28">
        <f t="shared" si="53"/>
        <v>0</v>
      </c>
      <c r="U88" s="24">
        <v>1</v>
      </c>
      <c r="V88" s="24">
        <v>344</v>
      </c>
      <c r="W88" s="29">
        <v>48</v>
      </c>
      <c r="X88" s="30" t="s">
        <v>57</v>
      </c>
      <c r="Y88" s="24" t="s">
        <v>50</v>
      </c>
      <c r="Z88" s="23" t="s">
        <v>48</v>
      </c>
      <c r="AA88" s="23" t="s">
        <v>52</v>
      </c>
      <c r="AB88" s="31">
        <f t="shared" ref="AB88:AB90" si="54">Q88*50000</f>
        <v>3025000</v>
      </c>
      <c r="AC88" s="31"/>
      <c r="AD88" s="31">
        <f t="shared" si="37"/>
        <v>574750</v>
      </c>
      <c r="AE88" s="31">
        <f t="shared" ref="AE88:AE90" si="55">10000*Q88</f>
        <v>605000</v>
      </c>
      <c r="AF88" s="31">
        <f t="shared" ref="AF88:AF90" si="56">150000*Q88</f>
        <v>9075000</v>
      </c>
      <c r="AG88" s="44"/>
      <c r="AH88" s="33">
        <f t="shared" si="50"/>
        <v>0</v>
      </c>
      <c r="AI88" s="31">
        <f t="shared" ref="AI88:AI90" si="57">Q88*40000</f>
        <v>2420000</v>
      </c>
      <c r="AJ88" s="31">
        <f t="shared" si="52"/>
        <v>15699750</v>
      </c>
      <c r="AK88" s="31"/>
      <c r="AP88" s="5"/>
      <c r="AQ88" s="5"/>
      <c r="AR88" s="5"/>
    </row>
    <row r="89" spans="1:44" s="20" customFormat="1" ht="31.15" customHeight="1" x14ac:dyDescent="0.25">
      <c r="A89" s="21">
        <v>64</v>
      </c>
      <c r="B89" s="21"/>
      <c r="C89" s="22" t="s">
        <v>151</v>
      </c>
      <c r="D89" s="22" t="s">
        <v>152</v>
      </c>
      <c r="E89" s="22"/>
      <c r="F89" s="23" t="s">
        <v>47</v>
      </c>
      <c r="G89" s="21">
        <v>3</v>
      </c>
      <c r="H89" s="24">
        <v>706</v>
      </c>
      <c r="I89" s="45">
        <v>585.6</v>
      </c>
      <c r="J89" s="45">
        <v>585.6</v>
      </c>
      <c r="K89" s="45"/>
      <c r="L89" s="45"/>
      <c r="M89" s="45"/>
      <c r="N89" s="45"/>
      <c r="O89" s="25">
        <v>368.2</v>
      </c>
      <c r="P89" s="26">
        <v>217.4</v>
      </c>
      <c r="Q89" s="25">
        <f t="shared" si="45"/>
        <v>585.6</v>
      </c>
      <c r="R89" s="27"/>
      <c r="S89" s="27"/>
      <c r="T89" s="28">
        <f t="shared" si="53"/>
        <v>0</v>
      </c>
      <c r="U89" s="24"/>
      <c r="V89" s="24"/>
      <c r="W89" s="29">
        <v>528</v>
      </c>
      <c r="X89" s="30" t="s">
        <v>64</v>
      </c>
      <c r="Y89" s="24" t="s">
        <v>50</v>
      </c>
      <c r="Z89" s="23" t="s">
        <v>48</v>
      </c>
      <c r="AA89" s="23" t="s">
        <v>60</v>
      </c>
      <c r="AB89" s="31">
        <f t="shared" si="54"/>
        <v>29280000</v>
      </c>
      <c r="AC89" s="31"/>
      <c r="AD89" s="31">
        <f t="shared" si="37"/>
        <v>5563200</v>
      </c>
      <c r="AE89" s="31">
        <f t="shared" si="55"/>
        <v>5856000</v>
      </c>
      <c r="AF89" s="31">
        <f t="shared" si="56"/>
        <v>87840000</v>
      </c>
      <c r="AG89" s="32">
        <v>2</v>
      </c>
      <c r="AH89" s="33">
        <f t="shared" si="50"/>
        <v>7000000</v>
      </c>
      <c r="AI89" s="31">
        <f t="shared" si="57"/>
        <v>23424000</v>
      </c>
      <c r="AJ89" s="31">
        <f t="shared" si="52"/>
        <v>158963200</v>
      </c>
      <c r="AK89" s="31"/>
      <c r="AL89" s="5"/>
      <c r="AM89" s="5"/>
      <c r="AN89" s="5"/>
      <c r="AO89" s="5"/>
      <c r="AP89" s="5"/>
      <c r="AQ89" s="5"/>
      <c r="AR89" s="5"/>
    </row>
    <row r="90" spans="1:44" s="20" customFormat="1" ht="40.9" customHeight="1" x14ac:dyDescent="0.25">
      <c r="A90" s="21">
        <v>65</v>
      </c>
      <c r="B90" s="21"/>
      <c r="C90" s="22" t="s">
        <v>153</v>
      </c>
      <c r="D90" s="22" t="s">
        <v>154</v>
      </c>
      <c r="E90" s="22"/>
      <c r="F90" s="23" t="s">
        <v>47</v>
      </c>
      <c r="G90" s="21">
        <v>5</v>
      </c>
      <c r="H90" s="24">
        <v>66</v>
      </c>
      <c r="I90" s="45">
        <v>387.6</v>
      </c>
      <c r="J90" s="45">
        <v>387.6</v>
      </c>
      <c r="K90" s="45"/>
      <c r="L90" s="45"/>
      <c r="M90" s="45"/>
      <c r="N90" s="45"/>
      <c r="O90" s="25">
        <v>118.5</v>
      </c>
      <c r="P90" s="25">
        <v>269.10000000000002</v>
      </c>
      <c r="Q90" s="25">
        <f t="shared" si="45"/>
        <v>387.6</v>
      </c>
      <c r="R90" s="27"/>
      <c r="S90" s="27"/>
      <c r="T90" s="28">
        <f t="shared" si="53"/>
        <v>0</v>
      </c>
      <c r="U90" s="24">
        <v>2</v>
      </c>
      <c r="V90" s="24">
        <v>317</v>
      </c>
      <c r="W90" s="29">
        <v>288</v>
      </c>
      <c r="X90" s="48" t="s">
        <v>53</v>
      </c>
      <c r="Y90" s="24" t="s">
        <v>50</v>
      </c>
      <c r="Z90" s="23" t="s">
        <v>48</v>
      </c>
      <c r="AA90" s="23" t="s">
        <v>57</v>
      </c>
      <c r="AB90" s="31">
        <f t="shared" si="54"/>
        <v>19380000</v>
      </c>
      <c r="AC90" s="31"/>
      <c r="AD90" s="31">
        <f t="shared" si="37"/>
        <v>3682200</v>
      </c>
      <c r="AE90" s="31">
        <f t="shared" si="55"/>
        <v>3876000</v>
      </c>
      <c r="AF90" s="31">
        <f t="shared" si="56"/>
        <v>58140000</v>
      </c>
      <c r="AG90" s="32">
        <v>1</v>
      </c>
      <c r="AH90" s="33">
        <f t="shared" si="50"/>
        <v>3500000</v>
      </c>
      <c r="AI90" s="31">
        <f t="shared" si="57"/>
        <v>15504000</v>
      </c>
      <c r="AJ90" s="31">
        <f t="shared" si="52"/>
        <v>104082200</v>
      </c>
      <c r="AK90" s="31"/>
      <c r="AL90" s="5"/>
      <c r="AM90" s="5"/>
      <c r="AN90" s="5"/>
      <c r="AO90" s="5"/>
      <c r="AP90" s="5"/>
      <c r="AQ90" s="5"/>
      <c r="AR90" s="5"/>
    </row>
    <row r="91" spans="1:44" s="20" customFormat="1" ht="31.15" customHeight="1" x14ac:dyDescent="0.25">
      <c r="A91" s="21">
        <v>66</v>
      </c>
      <c r="B91" s="21"/>
      <c r="C91" s="22" t="s">
        <v>155</v>
      </c>
      <c r="D91" s="22"/>
      <c r="E91" s="22"/>
      <c r="F91" s="23" t="s">
        <v>47</v>
      </c>
      <c r="G91" s="21">
        <v>3</v>
      </c>
      <c r="H91" s="24">
        <v>926</v>
      </c>
      <c r="I91" s="25">
        <v>50.6</v>
      </c>
      <c r="J91" s="25">
        <v>50.6</v>
      </c>
      <c r="K91" s="89"/>
      <c r="L91" s="89"/>
      <c r="M91" s="89"/>
      <c r="N91" s="25"/>
      <c r="O91" s="25">
        <v>50.6</v>
      </c>
      <c r="P91" s="26"/>
      <c r="Q91" s="25">
        <f t="shared" ref="Q91:Q92" si="58">O91+P91</f>
        <v>50.6</v>
      </c>
      <c r="R91" s="27"/>
      <c r="S91" s="27"/>
      <c r="T91" s="28">
        <f t="shared" si="53"/>
        <v>0</v>
      </c>
      <c r="U91" s="24">
        <v>2</v>
      </c>
      <c r="V91" s="24">
        <v>137</v>
      </c>
      <c r="W91" s="29">
        <v>48</v>
      </c>
      <c r="X91" s="30" t="s">
        <v>57</v>
      </c>
      <c r="Y91" s="24" t="s">
        <v>50</v>
      </c>
      <c r="Z91" s="23" t="s">
        <v>48</v>
      </c>
      <c r="AA91" s="23" t="s">
        <v>52</v>
      </c>
      <c r="AB91" s="31">
        <f t="shared" ref="AB91:AB92" si="59">Q91*50000</f>
        <v>2530000</v>
      </c>
      <c r="AC91" s="31"/>
      <c r="AD91" s="31">
        <f t="shared" si="37"/>
        <v>480700</v>
      </c>
      <c r="AE91" s="31">
        <f t="shared" ref="AE91:AE92" si="60">10000*Q91</f>
        <v>506000</v>
      </c>
      <c r="AF91" s="31">
        <f t="shared" ref="AF91:AF92" si="61">150000*Q91</f>
        <v>7590000</v>
      </c>
      <c r="AG91" s="32"/>
      <c r="AH91" s="33">
        <f t="shared" si="50"/>
        <v>0</v>
      </c>
      <c r="AI91" s="31">
        <f t="shared" ref="AI91:AI92" si="62">Q91*40000</f>
        <v>2024000</v>
      </c>
      <c r="AJ91" s="31">
        <f t="shared" si="52"/>
        <v>13130700</v>
      </c>
      <c r="AK91" s="31"/>
      <c r="AL91" s="5"/>
      <c r="AM91" s="5"/>
      <c r="AN91" s="5"/>
      <c r="AO91" s="5"/>
      <c r="AP91" s="5"/>
      <c r="AQ91" s="5"/>
      <c r="AR91" s="5"/>
    </row>
    <row r="92" spans="1:44" s="20" customFormat="1" ht="31.15" customHeight="1" x14ac:dyDescent="0.25">
      <c r="A92" s="21">
        <v>67</v>
      </c>
      <c r="B92" s="21"/>
      <c r="C92" s="22" t="s">
        <v>155</v>
      </c>
      <c r="D92" s="22"/>
      <c r="E92" s="22"/>
      <c r="F92" s="23" t="s">
        <v>47</v>
      </c>
      <c r="G92" s="21">
        <v>3</v>
      </c>
      <c r="H92" s="24">
        <v>932</v>
      </c>
      <c r="I92" s="25">
        <v>72</v>
      </c>
      <c r="J92" s="25">
        <v>72</v>
      </c>
      <c r="K92" s="89"/>
      <c r="L92" s="89"/>
      <c r="M92" s="89"/>
      <c r="N92" s="25"/>
      <c r="O92" s="25">
        <v>72</v>
      </c>
      <c r="P92" s="26"/>
      <c r="Q92" s="25">
        <f t="shared" si="58"/>
        <v>72</v>
      </c>
      <c r="R92" s="27"/>
      <c r="S92" s="27"/>
      <c r="T92" s="28">
        <f t="shared" si="53"/>
        <v>0</v>
      </c>
      <c r="U92" s="24">
        <v>2</v>
      </c>
      <c r="V92" s="24">
        <v>148</v>
      </c>
      <c r="W92" s="29">
        <v>72</v>
      </c>
      <c r="X92" s="30" t="s">
        <v>56</v>
      </c>
      <c r="Y92" s="24" t="s">
        <v>50</v>
      </c>
      <c r="Z92" s="23" t="s">
        <v>48</v>
      </c>
      <c r="AA92" s="23" t="s">
        <v>52</v>
      </c>
      <c r="AB92" s="31">
        <f t="shared" si="59"/>
        <v>3600000</v>
      </c>
      <c r="AC92" s="31"/>
      <c r="AD92" s="31">
        <f t="shared" si="37"/>
        <v>684000</v>
      </c>
      <c r="AE92" s="31">
        <f t="shared" si="60"/>
        <v>720000</v>
      </c>
      <c r="AF92" s="31">
        <f t="shared" si="61"/>
        <v>10800000</v>
      </c>
      <c r="AG92" s="32"/>
      <c r="AH92" s="33">
        <f t="shared" si="50"/>
        <v>0</v>
      </c>
      <c r="AI92" s="31">
        <f t="shared" si="62"/>
        <v>2880000</v>
      </c>
      <c r="AJ92" s="31">
        <f t="shared" si="52"/>
        <v>18684000</v>
      </c>
      <c r="AK92" s="31"/>
      <c r="AL92" s="5"/>
      <c r="AM92" s="5"/>
      <c r="AN92" s="5"/>
      <c r="AO92" s="5"/>
      <c r="AP92" s="5"/>
      <c r="AQ92" s="5"/>
      <c r="AR92" s="5"/>
    </row>
    <row r="93" spans="1:44" s="20" customFormat="1" ht="42" customHeight="1" x14ac:dyDescent="0.25">
      <c r="A93" s="21">
        <v>68</v>
      </c>
      <c r="B93" s="21"/>
      <c r="C93" s="22" t="s">
        <v>156</v>
      </c>
      <c r="D93" s="22"/>
      <c r="E93" s="22"/>
      <c r="F93" s="23" t="s">
        <v>47</v>
      </c>
      <c r="G93" s="21">
        <v>3</v>
      </c>
      <c r="H93" s="24">
        <v>923</v>
      </c>
      <c r="I93" s="25">
        <v>103.7</v>
      </c>
      <c r="J93" s="25">
        <v>103.7</v>
      </c>
      <c r="K93" s="25"/>
      <c r="L93" s="25"/>
      <c r="M93" s="25"/>
      <c r="N93" s="25"/>
      <c r="O93" s="25">
        <v>103.7</v>
      </c>
      <c r="P93" s="26"/>
      <c r="Q93" s="25">
        <f>O93+P93</f>
        <v>103.7</v>
      </c>
      <c r="R93" s="27"/>
      <c r="S93" s="27"/>
      <c r="T93" s="28">
        <f t="shared" si="53"/>
        <v>0</v>
      </c>
      <c r="U93" s="24">
        <v>2</v>
      </c>
      <c r="V93" s="24">
        <v>326</v>
      </c>
      <c r="W93" s="29">
        <v>720</v>
      </c>
      <c r="X93" s="48" t="s">
        <v>56</v>
      </c>
      <c r="Y93" s="24" t="s">
        <v>50</v>
      </c>
      <c r="Z93" s="23" t="s">
        <v>48</v>
      </c>
      <c r="AA93" s="23" t="s">
        <v>52</v>
      </c>
      <c r="AB93" s="31">
        <f>Q93*50000</f>
        <v>5185000</v>
      </c>
      <c r="AC93" s="31"/>
      <c r="AD93" s="31">
        <f t="shared" si="37"/>
        <v>985150</v>
      </c>
      <c r="AE93" s="31">
        <f>10000*Q93</f>
        <v>1037000</v>
      </c>
      <c r="AF93" s="31">
        <f>150000*Q93</f>
        <v>15555000</v>
      </c>
      <c r="AG93" s="32"/>
      <c r="AH93" s="33">
        <f>AG93*3500000</f>
        <v>0</v>
      </c>
      <c r="AI93" s="31">
        <f>Q93*40000</f>
        <v>4148000</v>
      </c>
      <c r="AJ93" s="31">
        <f>AI93+AH93+AF93+AE93+AD93+AC93+AB93</f>
        <v>26910150</v>
      </c>
      <c r="AK93" s="31"/>
      <c r="AL93" s="5"/>
      <c r="AM93" s="5"/>
      <c r="AN93" s="5"/>
      <c r="AO93" s="5"/>
      <c r="AP93" s="5"/>
      <c r="AQ93" s="5"/>
      <c r="AR93" s="5"/>
    </row>
    <row r="94" spans="1:44" s="20" customFormat="1" ht="30.6" customHeight="1" x14ac:dyDescent="0.25">
      <c r="A94" s="67" t="s">
        <v>157</v>
      </c>
      <c r="B94" s="68"/>
      <c r="C94" s="68"/>
      <c r="D94" s="68"/>
      <c r="E94" s="68"/>
      <c r="F94" s="69"/>
      <c r="G94" s="55"/>
      <c r="H94" s="56"/>
      <c r="I94" s="56"/>
      <c r="J94" s="56">
        <f t="shared" ref="J94:T94" si="63">SUBTOTAL(9,(J8:J93))</f>
        <v>25029.699999999993</v>
      </c>
      <c r="K94" s="56">
        <f t="shared" si="63"/>
        <v>48.2</v>
      </c>
      <c r="L94" s="56">
        <f t="shared" si="63"/>
        <v>48.2</v>
      </c>
      <c r="M94" s="56">
        <f t="shared" si="63"/>
        <v>48.2</v>
      </c>
      <c r="N94" s="56">
        <f t="shared" si="63"/>
        <v>0</v>
      </c>
      <c r="O94" s="56">
        <f t="shared" si="63"/>
        <v>18899.500000000004</v>
      </c>
      <c r="P94" s="56">
        <f t="shared" si="63"/>
        <v>4713.9000000000015</v>
      </c>
      <c r="Q94" s="56">
        <f t="shared" si="63"/>
        <v>23603.399999999994</v>
      </c>
      <c r="R94" s="56">
        <f t="shared" si="63"/>
        <v>824.6</v>
      </c>
      <c r="S94" s="56">
        <f t="shared" si="63"/>
        <v>336.79999999999995</v>
      </c>
      <c r="T94" s="56">
        <f t="shared" si="63"/>
        <v>264.89999999999986</v>
      </c>
      <c r="U94" s="56"/>
      <c r="V94" s="56"/>
      <c r="W94" s="56">
        <f>SUBTOTAL(9,(W8:W93))</f>
        <v>21967.8</v>
      </c>
      <c r="X94" s="56"/>
      <c r="Y94" s="56"/>
      <c r="Z94" s="56"/>
      <c r="AA94" s="56"/>
      <c r="AB94" s="57">
        <f t="shared" ref="AB94:AJ94" si="64">SUBTOTAL(9,(AB8:AB93))</f>
        <v>1166200000</v>
      </c>
      <c r="AC94" s="57">
        <f t="shared" si="64"/>
        <v>6985000</v>
      </c>
      <c r="AD94" s="57">
        <f t="shared" si="64"/>
        <v>224232300</v>
      </c>
      <c r="AE94" s="57">
        <f t="shared" si="64"/>
        <v>233240000</v>
      </c>
      <c r="AF94" s="57">
        <f t="shared" si="64"/>
        <v>3498600000</v>
      </c>
      <c r="AG94" s="57">
        <f t="shared" si="64"/>
        <v>40</v>
      </c>
      <c r="AH94" s="57">
        <f t="shared" si="64"/>
        <v>140000000</v>
      </c>
      <c r="AI94" s="57">
        <f t="shared" si="64"/>
        <v>932960000</v>
      </c>
      <c r="AJ94" s="57">
        <f t="shared" si="64"/>
        <v>6202217300</v>
      </c>
      <c r="AK94" s="57"/>
      <c r="AL94" s="58"/>
      <c r="AM94" s="58"/>
      <c r="AN94" s="58"/>
      <c r="AO94" s="58"/>
      <c r="AP94" s="58"/>
      <c r="AQ94" s="58"/>
      <c r="AR94" s="58"/>
    </row>
    <row r="95" spans="1:44" s="60" customFormat="1" ht="12.75" x14ac:dyDescent="0.25">
      <c r="A95" s="59"/>
      <c r="B95" s="59"/>
      <c r="C95" s="52"/>
      <c r="D95" s="52"/>
      <c r="E95" s="52"/>
      <c r="F95" s="59"/>
      <c r="G95" s="59"/>
      <c r="H95" s="59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9"/>
      <c r="AH95" s="52"/>
      <c r="AI95" s="52"/>
      <c r="AJ95" s="52"/>
      <c r="AK95" s="52"/>
      <c r="AL95" s="52"/>
      <c r="AM95" s="52"/>
      <c r="AN95" s="52"/>
      <c r="AO95" s="52"/>
      <c r="AP95" s="46">
        <f>W95*AM95</f>
        <v>0</v>
      </c>
      <c r="AQ95" s="52"/>
      <c r="AR95" s="52"/>
    </row>
    <row r="96" spans="1:44" x14ac:dyDescent="0.25">
      <c r="AJ96" s="74"/>
      <c r="AK96" s="74"/>
    </row>
    <row r="97" spans="1:33" x14ac:dyDescent="0.25">
      <c r="W97" s="64"/>
    </row>
    <row r="98" spans="1:33" x14ac:dyDescent="0.25">
      <c r="Z98" s="64"/>
    </row>
    <row r="99" spans="1:33" ht="15.75" x14ac:dyDescent="0.25">
      <c r="J99" s="64"/>
      <c r="K99" s="64"/>
      <c r="L99" s="64"/>
      <c r="M99" s="64"/>
      <c r="N99" s="64"/>
      <c r="X99" s="65"/>
      <c r="Y99" s="64"/>
    </row>
    <row r="100" spans="1:33" x14ac:dyDescent="0.25">
      <c r="J100" s="64"/>
      <c r="K100" s="64"/>
      <c r="L100" s="64"/>
      <c r="M100" s="64"/>
      <c r="N100" s="64"/>
    </row>
    <row r="101" spans="1:33" ht="47.45" customHeight="1" x14ac:dyDescent="0.25"/>
    <row r="102" spans="1:33" s="61" customFormat="1" ht="74.45" customHeight="1" x14ac:dyDescent="0.25">
      <c r="A102" s="62"/>
      <c r="B102" s="62"/>
      <c r="C102" s="62"/>
      <c r="D102" s="62"/>
      <c r="E102" s="62"/>
      <c r="F102" s="62"/>
      <c r="G102" s="66"/>
      <c r="H102" s="66"/>
      <c r="K102" s="1"/>
      <c r="L102" s="1"/>
      <c r="M102" s="1"/>
      <c r="N102" s="1"/>
      <c r="U102" s="1"/>
      <c r="V102" s="1"/>
      <c r="W102" s="1"/>
      <c r="X102" s="1"/>
      <c r="AG102" s="66"/>
    </row>
  </sheetData>
  <autoFilter ref="A7:AT95" xr:uid="{F686020E-9A31-47E5-B4C3-E58BDB8D00A8}">
    <filterColumn colId="2" showButton="0"/>
  </autoFilter>
  <mergeCells count="59">
    <mergeCell ref="AE5:AE6"/>
    <mergeCell ref="K14:K15"/>
    <mergeCell ref="L14:L15"/>
    <mergeCell ref="M14:M15"/>
    <mergeCell ref="A1:AK1"/>
    <mergeCell ref="A2:AK2"/>
    <mergeCell ref="A3:AK3"/>
    <mergeCell ref="C7:D7"/>
    <mergeCell ref="AG7:AH7"/>
    <mergeCell ref="AK5:AK6"/>
    <mergeCell ref="AF5:AF6"/>
    <mergeCell ref="AG5:AH6"/>
    <mergeCell ref="AI5:AI6"/>
    <mergeCell ref="AJ5:AJ6"/>
    <mergeCell ref="AB5:AB6"/>
    <mergeCell ref="AC5:AC6"/>
    <mergeCell ref="AD5:AD6"/>
    <mergeCell ref="A82:A84"/>
    <mergeCell ref="A13:A16"/>
    <mergeCell ref="A19:A20"/>
    <mergeCell ref="A22:A24"/>
    <mergeCell ref="A26:A27"/>
    <mergeCell ref="A28:A29"/>
    <mergeCell ref="A39:A40"/>
    <mergeCell ref="A42:A44"/>
    <mergeCell ref="A54:A55"/>
    <mergeCell ref="A71:A72"/>
    <mergeCell ref="A80:A81"/>
    <mergeCell ref="A60:A61"/>
    <mergeCell ref="A69:A70"/>
    <mergeCell ref="K91:K92"/>
    <mergeCell ref="L91:L92"/>
    <mergeCell ref="M91:M92"/>
    <mergeCell ref="K71:K72"/>
    <mergeCell ref="L71:L72"/>
    <mergeCell ref="M71:M72"/>
    <mergeCell ref="K76"/>
    <mergeCell ref="L76"/>
    <mergeCell ref="M76"/>
    <mergeCell ref="Z5:Z6"/>
    <mergeCell ref="AA5:AA6"/>
    <mergeCell ref="O5:Q5"/>
    <mergeCell ref="R5:R6"/>
    <mergeCell ref="S5:S6"/>
    <mergeCell ref="T5:T6"/>
    <mergeCell ref="U5:X5"/>
    <mergeCell ref="H5:H6"/>
    <mergeCell ref="Y5:Y6"/>
    <mergeCell ref="I5:I6"/>
    <mergeCell ref="J5:J6"/>
    <mergeCell ref="K5:K6"/>
    <mergeCell ref="L5:L6"/>
    <mergeCell ref="M5:M6"/>
    <mergeCell ref="N5:N6"/>
    <mergeCell ref="A5:A6"/>
    <mergeCell ref="C5:D6"/>
    <mergeCell ref="E5:E6"/>
    <mergeCell ref="F5:F6"/>
    <mergeCell ref="G5:G6"/>
  </mergeCells>
  <pageMargins left="0" right="0" top="0" bottom="0" header="0" footer="0"/>
  <pageSetup paperSize="9" scale="49" fitToHeight="0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D0D2A-0EED-4201-AA01-C4254831CC2C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TỔNG</vt:lpstr>
      <vt:lpstr>Sheet1</vt:lpstr>
      <vt:lpstr>'DS TỔNG'!Print_Area</vt:lpstr>
      <vt:lpstr>'DS TỔNG'!Print_Titles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Binh2022</dc:creator>
  <cp:lastModifiedBy>HP</cp:lastModifiedBy>
  <cp:lastPrinted>2024-04-16T09:46:02Z</cp:lastPrinted>
  <dcterms:created xsi:type="dcterms:W3CDTF">2024-01-25T15:20:21Z</dcterms:created>
  <dcterms:modified xsi:type="dcterms:W3CDTF">2024-04-23T22:04:40Z</dcterms:modified>
</cp:coreProperties>
</file>